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RCIAN\MOJE\PROJEKTY\2024\MOŠTĚNKA\DPS\VÝKAZ VÝMĚR\"/>
    </mc:Choice>
  </mc:AlternateContent>
  <xr:revisionPtr revIDLastSave="0" documentId="13_ncr:19_{17AF801E-5F81-4C8D-ABEA-EA19BABC0E72}" xr6:coauthVersionLast="47" xr6:coauthVersionMax="47" xr10:uidLastSave="{00000000-0000-0000-0000-000000000000}"/>
  <bookViews>
    <workbookView xWindow="-120" yWindow="-120" windowWidth="29040" windowHeight="15840" activeTab="3" xr2:uid="{13775F7B-3BEC-4530-A216-F48E082615DB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Pol'!$A$1:$U$75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48" i="1"/>
  <c r="I47" i="1"/>
  <c r="G39" i="1"/>
  <c r="F39" i="1"/>
  <c r="G65" i="12"/>
  <c r="AC65" i="12"/>
  <c r="AD65" i="12"/>
  <c r="G8" i="12"/>
  <c r="F9" i="12"/>
  <c r="G9" i="12"/>
  <c r="M9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4" i="12"/>
  <c r="G14" i="12"/>
  <c r="M14" i="12" s="1"/>
  <c r="I14" i="12"/>
  <c r="K14" i="12"/>
  <c r="O14" i="12"/>
  <c r="Q14" i="12"/>
  <c r="U14" i="12"/>
  <c r="F19" i="12"/>
  <c r="G19" i="12"/>
  <c r="M19" i="12" s="1"/>
  <c r="I19" i="12"/>
  <c r="K19" i="12"/>
  <c r="O19" i="12"/>
  <c r="Q19" i="12"/>
  <c r="U19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7" i="12"/>
  <c r="G27" i="12"/>
  <c r="M27" i="12" s="1"/>
  <c r="I27" i="12"/>
  <c r="K27" i="12"/>
  <c r="O27" i="12"/>
  <c r="Q27" i="12"/>
  <c r="U27" i="12"/>
  <c r="F32" i="12"/>
  <c r="G32" i="12"/>
  <c r="M32" i="12" s="1"/>
  <c r="I32" i="12"/>
  <c r="K32" i="12"/>
  <c r="O32" i="12"/>
  <c r="Q32" i="12"/>
  <c r="U32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40" i="12"/>
  <c r="G40" i="12"/>
  <c r="M40" i="12" s="1"/>
  <c r="I40" i="12"/>
  <c r="K40" i="12"/>
  <c r="O40" i="12"/>
  <c r="Q40" i="12"/>
  <c r="U40" i="12"/>
  <c r="F43" i="12"/>
  <c r="G43" i="12"/>
  <c r="M43" i="12" s="1"/>
  <c r="I43" i="12"/>
  <c r="K43" i="12"/>
  <c r="O43" i="12"/>
  <c r="Q43" i="12"/>
  <c r="U43" i="12"/>
  <c r="G46" i="12"/>
  <c r="F47" i="12"/>
  <c r="G47" i="12"/>
  <c r="M47" i="12" s="1"/>
  <c r="I47" i="12"/>
  <c r="I46" i="12" s="1"/>
  <c r="K47" i="12"/>
  <c r="K46" i="12" s="1"/>
  <c r="O47" i="12"/>
  <c r="O46" i="12" s="1"/>
  <c r="Q47" i="12"/>
  <c r="Q46" i="12" s="1"/>
  <c r="U47" i="12"/>
  <c r="U46" i="12" s="1"/>
  <c r="F50" i="12"/>
  <c r="G50" i="12"/>
  <c r="M50" i="12" s="1"/>
  <c r="I50" i="12"/>
  <c r="K50" i="12"/>
  <c r="O50" i="12"/>
  <c r="Q50" i="12"/>
  <c r="U50" i="12"/>
  <c r="F55" i="12"/>
  <c r="G55" i="12"/>
  <c r="M55" i="12" s="1"/>
  <c r="I55" i="12"/>
  <c r="K55" i="12"/>
  <c r="O55" i="12"/>
  <c r="Q55" i="12"/>
  <c r="U55" i="12"/>
  <c r="F60" i="12"/>
  <c r="G60" i="12"/>
  <c r="M60" i="12" s="1"/>
  <c r="I60" i="12"/>
  <c r="K60" i="12"/>
  <c r="O60" i="12"/>
  <c r="Q60" i="12"/>
  <c r="U60" i="12"/>
  <c r="G62" i="12"/>
  <c r="F63" i="12"/>
  <c r="G63" i="12"/>
  <c r="M63" i="12" s="1"/>
  <c r="M62" i="12" s="1"/>
  <c r="I63" i="12"/>
  <c r="I62" i="12" s="1"/>
  <c r="K63" i="12"/>
  <c r="K62" i="12" s="1"/>
  <c r="O63" i="12"/>
  <c r="O62" i="12" s="1"/>
  <c r="Q63" i="12"/>
  <c r="Q62" i="12" s="1"/>
  <c r="U63" i="12"/>
  <c r="U62" i="12" s="1"/>
  <c r="I20" i="1"/>
  <c r="I19" i="1"/>
  <c r="I18" i="1"/>
  <c r="I17" i="1"/>
  <c r="I16" i="1"/>
  <c r="I50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8" i="12"/>
  <c r="M46" i="12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CFBCAE23-F185-41DA-8542-7463205CD745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ECAA0F53-A738-4C86-AB8B-1079C31803A1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C8DF601A-BDF1-428F-8E63-51C5BDD22531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B529AA83-7F41-4C74-B2FE-424491357864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C00C33FB-2CB0-4AAA-9C2F-04F9987DEC9F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EAF8EDC1-2813-4FB9-BAD0-6BFD42782C9C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<sst xmlns="http://schemas.openxmlformats.org/spreadsheetml/2006/main" count="279" uniqueCount="168">
  <si>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</si>
  <si>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</si>
  <si>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</si>
  <si>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</si>
  <si>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</si>
  <si>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</si>
  <si>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</si>
  <si>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</si>
  <si>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</si>
  <si>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</si>
  <si>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</si>
  <si>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</si>
  <si>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</si>
  <si>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</si>
  <si>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</si>
  <si>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</si>
  <si>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</si>
  <si>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</si>
  <si>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</si>
  <si>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</si>
  <si>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</si>
  <si>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</si>
  <si>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</si>
  <si>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</si>
  <si>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</si>
  <si>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</si>
  <si>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</si>
  <si>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</si>
  <si>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</si>
  <si>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</si>
  <si>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</si>
  <si>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</si>
  <si>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</si>
  <si>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</si>
  <si>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</si>
  <si>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</si>
  <si>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</si>
  <si>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</si>
  <si>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</si>
  <si>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</si>
  <si>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</si>
  <si>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</si>
  <si>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</si>
  <si>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</si>
  <si>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</si>
  <si>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VVT Moštěnka, ústí-Domaželice, ř.km 0,000-21,935, SO-02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</si>
  <si>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</si>
  <si>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</si>
  <si>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</si>
  <si>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</si>
  <si>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</si>
  <si>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</si>
  <si>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</si>
  <si>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</si>
  <si>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</si>
  <si>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</si>
  <si>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</si>
  <si>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</si>
  <si>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</si>
  <si>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</si>
  <si>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</si>
  <si>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</si>
  <si>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</si>
  <si>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</si>
  <si>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</si>
  <si>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</si>
  <si>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</si>
  <si>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</si>
  <si>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</si>
  <si>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</si>
  <si>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</si>
  <si>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</si>
  <si>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</si>
  <si>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</si>
  <si>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</si>
  <si>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</si>
  <si>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</si>
  <si>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</si>
  <si>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</si>
  <si>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</si>
  <si>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</si>
  <si>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</si>
  <si>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</si>
  <si>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</si>
  <si>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</si>
  <si>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</si>
  <si>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112201102R00</t>
  </si>
  <si>
    <t>Odstranění pařezů pod úrovní, o průměru 30 - 50 cm</t>
  </si>
  <si>
    <t>kus</t>
  </si>
  <si>
    <t>POL1_0</t>
  </si>
  <si>
    <t>162201452R00</t>
  </si>
  <si>
    <t>Vodorovné přemístění pařezů  D 50 cm do 2000 m</t>
  </si>
  <si>
    <t>162301922R00</t>
  </si>
  <si>
    <t>Příplatek za dalších 5000m - pařezy D 50cm</t>
  </si>
  <si>
    <t>.R00</t>
  </si>
  <si>
    <t>Poplatek za skládku - pařezy</t>
  </si>
  <si>
    <t>m3</t>
  </si>
  <si>
    <t>4*0,3</t>
  </si>
  <si>
    <t>VV</t>
  </si>
  <si>
    <t>124103102R00</t>
  </si>
  <si>
    <t>Vykopávky pro koryta vodotečí v hor. 2 do 10000 m3, LB</t>
  </si>
  <si>
    <t>LB - PF101-105:1,93*7,1+(1,93+0,90)/2*11,9+(0,90+1,90)/2*11,9+(1,90+1,13)/2*15,0+(1,13+1,25)/2*15,0+1,25*4,4</t>
  </si>
  <si>
    <t>LB - PF108-110:1,30*1,4+(1,30+1,26)/2*11,4+(1,26+1,04)/2*10,0+1,04*0,5</t>
  </si>
  <si>
    <t>LB - PF111-114:1,05*8,1+(1,05+0,97)/2*15,0+(0,97+1,48)/2*15,0+(1,48+1,05)/2*15,0+1,05*5,7</t>
  </si>
  <si>
    <t>LB - PF119-121:4,44*10,8+(4,44+1,26)/2*11,0+(1,26+1,43)/2*12,4+1,43*7,8</t>
  </si>
  <si>
    <t>122101402R00</t>
  </si>
  <si>
    <t xml:space="preserve">Vykopávky v zemníku v hor. 2 do 1000 m3,  LB  </t>
  </si>
  <si>
    <t>Zemník LB:571,749-295,8325</t>
  </si>
  <si>
    <t>162201102R00</t>
  </si>
  <si>
    <t>Vodorovné přemístění výkopku z hor.1-4 do 50 m LB</t>
  </si>
  <si>
    <t>171101101R00</t>
  </si>
  <si>
    <t>Uložení sypaniny do násypů zhutněných na 95 % PS,  LB</t>
  </si>
  <si>
    <t>LB - PF101-105:0,06*7,1+(0,06+1,55)/2*11,9+(1,55+5,00)/2*11,9+(5,00+5,91)/2*15,0+(5,91+2,58)/2*15,0+2,58*4,4</t>
  </si>
  <si>
    <t>LB - PF108-110:0,41*1,4+(0,41+1,85)/2*11,4+(1,85+0,11)/2*10,0+0,11*0,5</t>
  </si>
  <si>
    <t>LB - PF111-114:1,80*8,1+(1,80+1,30)/2*15,0+(1,30+4,58)/2*15,0+(4,58+2,79)/2*15,0+2,79*5,7</t>
  </si>
  <si>
    <t>LB - PF119-121:0,00*10,8+(0,00+13,6)/2*11,0+(13,6+2,17)/2*12,4+2,17*7,8</t>
  </si>
  <si>
    <t>124103101R00</t>
  </si>
  <si>
    <t>Vykopávky pro koryta vodotečí v hor. 2 do 1000 m3, PB</t>
  </si>
  <si>
    <t>PB-PF103-107:2,05*0,8+(2,05+1,95)/2*15,0+(1,95+1,58)/2*15,0+(1,58+1,76)/2*15,0+(1,76+1,57)/2*13,3+1,57*3,8</t>
  </si>
  <si>
    <t>PB-PF109:1,27*(3,9+2,7)</t>
  </si>
  <si>
    <t>PB-PF111-118:0,94*9,5+(0,94+1,71)/2*15,0+(1,71+2,38)/2*15,0+(2,38+1,56)/2*15,0+(1,56+1,97)/2*17,9+(1,97+2,23)/2*9,6+(2,23+1,76)/2*12,1+(1,76+1,67)/2*13,0+1,67*3,9</t>
  </si>
  <si>
    <t>PB-PF119-121:5,22*12,1+(5,22+6,12)/2*23,1+(6,12+2,55)/2*12,4+2,55*7,9</t>
  </si>
  <si>
    <t xml:space="preserve">Vykopávky v zemníku v hor. 2 do 1000 m3,  PB </t>
  </si>
  <si>
    <t>PB Zemník:935,311-581,4250</t>
  </si>
  <si>
    <t>Vodorovné přemístění výkopku z hor.1-4 do 50 m, PB</t>
  </si>
  <si>
    <t>Uložení sypaniny do násypů zhutněných na 95 % PS,   PB</t>
  </si>
  <si>
    <t>PB-PF103-107:1,07*0,8+(1,07+1,01)/2*15,0+(1,01+1,32)/2*15,0+(1,32+1,58)/2*15,0+(1,58+2,49)/2*13,3+2,49*3,8</t>
  </si>
  <si>
    <t>PB-PF109:0,00*(3,9+2,7)</t>
  </si>
  <si>
    <t>PB-PF111-118:1,27*9,5+(1,27+4,01)/2*15,0+(4,01+4,94)/2*15,0+(4,94+4,28)/2*15,0+(4,28+3,42)/2*17,9+(3,42+2,50)/2*9,6+(2,50+3,68)/2*12,1+(3,68+2,62)/2*13,0+2,62*3,9</t>
  </si>
  <si>
    <t>PB-PF119-121:9,01*12,1+(9,01+10,08)/2*23,1+(10,08+5,48)/2*12,4+5,48*7,9</t>
  </si>
  <si>
    <t>180401212R00</t>
  </si>
  <si>
    <t>Založení trávníku lučního výsevem ve svahu do 1:2</t>
  </si>
  <si>
    <t>m2</t>
  </si>
  <si>
    <t>LB:181,4+50,8+131,7+164</t>
  </si>
  <si>
    <t>PB:123,3+332,2+10,8+126,1</t>
  </si>
  <si>
    <t>00572460R</t>
  </si>
  <si>
    <t>Směs travní technická PROFI</t>
  </si>
  <si>
    <t>kg</t>
  </si>
  <si>
    <t>POL3_0</t>
  </si>
  <si>
    <t>LB:(181,4+50,8+131,7+164)*0,025</t>
  </si>
  <si>
    <t>PB:(123,3+332,2+10,8+126,1)*0,025</t>
  </si>
  <si>
    <t>462511370R00</t>
  </si>
  <si>
    <t>Zához z kamene bez proštěrk. z terénu do 500 kg</t>
  </si>
  <si>
    <t>záhozová patka LB:(68,4+22,0+58,8)*0,4+42,0*0,6</t>
  </si>
  <si>
    <t>záhozová patka PB:(63,0+6,6+111,2)*0,4+43,4*0,6</t>
  </si>
  <si>
    <t>463212111R00</t>
  </si>
  <si>
    <t>Rovnanina z lom.kamene s vyklínováním spár úlomky,  LB</t>
  </si>
  <si>
    <t>LB - PF101-105:0,91*7,1+(0,91+0,41)/2*11,9+(0,41+1,27)/2*11,9+(1,27+0,81)/2*15,0+(0,81+0,72)/2*15,0+0,72*4,4</t>
  </si>
  <si>
    <t>LB - PF108-110:0,49*1,4+(0,49+0,49)/2*11,4+(0,49+0,49)/2*10,0+0,49*0,5</t>
  </si>
  <si>
    <t>LB - PF111-114:0,45*8,1+(0,45+0,54)/2*15,0+(0,54+0,55)/2*15,0+(0,55+0,51)/2*15,0+0,51*5,7</t>
  </si>
  <si>
    <t>LB - PF119-121:1,09*10,8+(1,09+1,09)/2*11,0+(1,09+1,09)/2*12,4+1,09*7,8</t>
  </si>
  <si>
    <t>Rovnanina z lom.kamene s vyklínováním spár úlomky,  PB</t>
  </si>
  <si>
    <t>PB-PF103-107:0,70*0,8+(0,70+0,75)/2*15,0+(0,75+0,51)/2*15,0+(0,51+0,55)/2*15,0+(0,55+0,57)/2*13,3+0,57*3,8</t>
  </si>
  <si>
    <t>PB-PF109:0,81*(3,9+2,7)</t>
  </si>
  <si>
    <t>PB-PF111-118:0,74*9,5+(0,74+1,01)/2*15,0+(1,01+0,54)/2*15,0+(0,54+0,57)/2*15,0+(0,57+0,46)/2*17,9+(0,46+0,62)/2*9,6+(0,62+0,63)/2*12,1+(0,63+0,63)/2*13,0+0,63*3,9</t>
  </si>
  <si>
    <t>PB-PF119-121:1,09*12,1+(1,09+1,09)/2*23,1+(1,09+1,09)/2*12,4+1,09*7,9</t>
  </si>
  <si>
    <t>464541112R00</t>
  </si>
  <si>
    <t>Pohoz ze štěrkodrti zrnění 0-125 mm, z terénu</t>
  </si>
  <si>
    <t>LB PF120:9,44*(4,5+4,9)*0,7</t>
  </si>
  <si>
    <t>998332011R00</t>
  </si>
  <si>
    <t>Přesun hmot, úpravy toků a kanálů, hráze ostatní</t>
  </si>
  <si>
    <t>t</t>
  </si>
  <si>
    <t>POL7_0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</si>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</sst>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,0\,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176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176" fontId="7" fillId="0" borderId="35" xfId="0" applyNumberFormat="1" applyFont="1" applyBorder="1" applyAlignment="1">
      <alignment horizontal="center" vertical="center"/>
    </xf>
    <xf numFmtId="176" fontId="7" fillId="0" borderId="35" xfId="0" applyNumberFormat="1" applyFont="1" applyBorder="1" applyAlignment="1">
      <alignment vertical="center"/>
    </xf>
    <xf numFmtId="176" fontId="7" fillId="0" borderId="33" xfId="0" applyNumberFormat="1" applyFont="1" applyBorder="1" applyAlignment="1">
      <alignment horizontal="center" vertical="center"/>
    </xf>
    <xf numFmtId="176" fontId="7" fillId="0" borderId="33" xfId="0" applyNumberFormat="1" applyFont="1" applyBorder="1" applyAlignment="1">
      <alignment vertical="center"/>
    </xf>
    <xf numFmtId="176" fontId="7" fillId="0" borderId="39" xfId="0" applyNumberFormat="1" applyFont="1" applyBorder="1" applyAlignment="1">
      <alignment horizontal="center" vertical="center"/>
    </xf>
    <xf numFmtId="176" fontId="7" fillId="0" borderId="39" xfId="0" applyNumberFormat="1" applyFont="1" applyBorder="1" applyAlignment="1">
      <alignment vertical="center"/>
    </xf>
    <xf numFmtId="176" fontId="7" fillId="5" borderId="39" xfId="0" applyNumberFormat="1" applyFont="1" applyFill="1" applyBorder="1" applyAlignment="1">
      <alignment horizontal="center"/>
    </xf>
    <xf numFmtId="176" fontId="7" fillId="5" borderId="39" xfId="0" applyNumberFormat="1" applyFont="1" applyFill="1" applyBorder="1" applyAlignment="1"/>
    <xf numFmtId="176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" fontId="8" fillId="0" borderId="12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horizontal="left" vertical="center"/>
    </xf>
    <xf numFmtId="4" fontId="0" fillId="0" borderId="8" xfId="0" applyNumberFormat="1" applyFont="1" applyBorder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3" borderId="13" xfId="0" applyNumberFormat="1" applyFill="1" applyBorder="1" applyAlignment="1">
      <alignment horizontal="left" vertical="center"/>
    </xf>
    <xf numFmtId="4" fontId="8" fillId="3" borderId="13" xfId="0" applyNumberFormat="1" applyFont="1" applyFill="1" applyBorder="1" applyAlignment="1">
      <alignment horizontal="left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3" borderId="49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0" fillId="0" borderId="0" xfId="0" applyNumberFormat="1" applyAlignment="1">
      <alignment vertical="top"/>
    </xf>
    <xf numFmtId="4" fontId="8" fillId="3" borderId="12" xfId="0" applyNumberFormat="1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</cellXfs>
  <cellStyles count="2">
    <cellStyle name="Normální" xfId="0" builtinId="0"/>
    <cellStyle name="normální 2" xfId="1" xr:uid="{0A316AED-07DA-4E96-A2CA-91C10774033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7EFAC-ACCD-4F37-83FE-6E6831858F92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0F031-E094-425D-A30E-6A1F37A6D420}">
  <sheetPr codeName="List5112">
    <tabColor rgb="FF66FF66"/>
  </sheetPr>
  <dimension ref="A1:O53"/>
  <sheetViews>
    <sheetView showGridLines="0" topLeftCell="B24" zoomScaleNormal="100" zoomScaleSheetLayoutView="75" workbookViewId="0">
      <selection activeCell="H47" sqref="H47:J5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7" t="s">
        <v>42</v>
      </c>
      <c r="C1" s="88"/>
      <c r="D1" s="88"/>
      <c r="E1" s="88"/>
      <c r="F1" s="88"/>
      <c r="G1" s="88"/>
      <c r="H1" s="88"/>
      <c r="I1" s="88"/>
      <c r="J1" s="89"/>
    </row>
    <row r="2" spans="1:15" ht="23.25" customHeight="1" x14ac:dyDescent="0.2">
      <c r="A2" s="4"/>
      <c r="B2" s="101" t="s">
        <v>40</v>
      </c>
      <c r="C2" s="102"/>
      <c r="D2" s="103" t="s">
        <v>45</v>
      </c>
      <c r="E2" s="104"/>
      <c r="F2" s="104"/>
      <c r="G2" s="104"/>
      <c r="H2" s="104"/>
      <c r="I2" s="104"/>
      <c r="J2" s="105"/>
      <c r="O2" s="2"/>
    </row>
    <row r="3" spans="1:15" ht="23.25" hidden="1" customHeight="1" x14ac:dyDescent="0.2">
      <c r="A3" s="4"/>
      <c r="B3" s="106" t="s">
        <v>43</v>
      </c>
      <c r="C3" s="107"/>
      <c r="D3" s="108"/>
      <c r="E3" s="109"/>
      <c r="F3" s="109"/>
      <c r="G3" s="109"/>
      <c r="H3" s="109"/>
      <c r="I3" s="109"/>
      <c r="J3" s="110"/>
    </row>
    <row r="4" spans="1:15" ht="23.25" hidden="1" customHeight="1" x14ac:dyDescent="0.2">
      <c r="A4" s="4"/>
      <c r="B4" s="111" t="s">
        <v>44</v>
      </c>
      <c r="C4" s="112"/>
      <c r="D4" s="113"/>
      <c r="E4" s="113"/>
      <c r="F4" s="114"/>
      <c r="G4" s="115"/>
      <c r="H4" s="114"/>
      <c r="I4" s="115"/>
      <c r="J4" s="116"/>
    </row>
    <row r="5" spans="1:15" ht="24" customHeight="1" x14ac:dyDescent="0.2">
      <c r="A5" s="4"/>
      <c r="B5" s="45" t="s">
        <v>21</v>
      </c>
      <c r="C5" s="5"/>
      <c r="D5" s="117"/>
      <c r="E5" s="25"/>
      <c r="F5" s="25"/>
      <c r="G5" s="25"/>
      <c r="H5" s="27" t="s">
        <v>33</v>
      </c>
      <c r="I5" s="117"/>
      <c r="J5" s="11"/>
    </row>
    <row r="6" spans="1:15" ht="15.75" customHeight="1" x14ac:dyDescent="0.2">
      <c r="A6" s="4"/>
      <c r="B6" s="39"/>
      <c r="C6" s="25"/>
      <c r="D6" s="117"/>
      <c r="E6" s="25"/>
      <c r="F6" s="25"/>
      <c r="G6" s="25"/>
      <c r="H6" s="27" t="s">
        <v>34</v>
      </c>
      <c r="I6" s="117"/>
      <c r="J6" s="11"/>
    </row>
    <row r="7" spans="1:15" ht="15.75" customHeight="1" x14ac:dyDescent="0.2">
      <c r="A7" s="4"/>
      <c r="B7" s="40"/>
      <c r="C7" s="118"/>
      <c r="D7" s="100"/>
      <c r="E7" s="32"/>
      <c r="F7" s="32"/>
      <c r="G7" s="32"/>
      <c r="H7" s="34"/>
      <c r="I7" s="32"/>
      <c r="J7" s="48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49"/>
      <c r="C10" s="26"/>
      <c r="D10" s="44"/>
      <c r="E10" s="52"/>
      <c r="F10" s="52"/>
      <c r="G10" s="50"/>
      <c r="H10" s="50"/>
      <c r="I10" s="51"/>
      <c r="J10" s="48"/>
    </row>
    <row r="11" spans="1:15" ht="24" customHeight="1" x14ac:dyDescent="0.2">
      <c r="A11" s="4"/>
      <c r="B11" s="45" t="s">
        <v>18</v>
      </c>
      <c r="C11" s="5"/>
      <c r="D11" s="119"/>
      <c r="E11" s="119"/>
      <c r="F11" s="119"/>
      <c r="G11" s="119"/>
      <c r="H11" s="27" t="s">
        <v>33</v>
      </c>
      <c r="I11" s="123"/>
      <c r="J11" s="11"/>
    </row>
    <row r="12" spans="1:15" ht="15.75" customHeight="1" x14ac:dyDescent="0.2">
      <c r="A12" s="4"/>
      <c r="B12" s="39"/>
      <c r="C12" s="25"/>
      <c r="D12" s="120"/>
      <c r="E12" s="120"/>
      <c r="F12" s="120"/>
      <c r="G12" s="120"/>
      <c r="H12" s="27" t="s">
        <v>34</v>
      </c>
      <c r="I12" s="123"/>
      <c r="J12" s="11"/>
    </row>
    <row r="13" spans="1:15" ht="15.75" customHeight="1" x14ac:dyDescent="0.2">
      <c r="A13" s="4"/>
      <c r="B13" s="40"/>
      <c r="C13" s="122"/>
      <c r="D13" s="121"/>
      <c r="E13" s="121"/>
      <c r="F13" s="121"/>
      <c r="G13" s="121"/>
      <c r="H13" s="28"/>
      <c r="I13" s="32"/>
      <c r="J13" s="48"/>
    </row>
    <row r="14" spans="1:15" ht="24" hidden="1" customHeight="1" x14ac:dyDescent="0.2">
      <c r="A14" s="4"/>
      <c r="B14" s="60" t="s">
        <v>20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4"/>
      <c r="B15" s="49" t="s">
        <v>31</v>
      </c>
      <c r="C15" s="66"/>
      <c r="D15" s="50"/>
      <c r="E15" s="79"/>
      <c r="F15" s="79"/>
      <c r="G15" s="94"/>
      <c r="H15" s="94"/>
      <c r="I15" s="94" t="s">
        <v>28</v>
      </c>
      <c r="J15" s="95"/>
    </row>
    <row r="16" spans="1:15" ht="23.25" customHeight="1" x14ac:dyDescent="0.2">
      <c r="A16" s="181" t="s">
        <v>23</v>
      </c>
      <c r="B16" s="182" t="s">
        <v>23</v>
      </c>
      <c r="C16" s="54"/>
      <c r="D16" s="55"/>
      <c r="E16" s="76"/>
      <c r="F16" s="77"/>
      <c r="G16" s="76"/>
      <c r="H16" s="77"/>
      <c r="I16" s="76">
        <f>SUMIF(F47:F49,A16,I47:I49)+SUMIF(F47:F49,"PSU",I47:I49)</f>
        <v>0</v>
      </c>
      <c r="J16" s="78"/>
    </row>
    <row r="17" spans="1:10" ht="23.25" customHeight="1" x14ac:dyDescent="0.2">
      <c r="A17" s="181" t="s">
        <v>24</v>
      </c>
      <c r="B17" s="182" t="s">
        <v>24</v>
      </c>
      <c r="C17" s="54"/>
      <c r="D17" s="55"/>
      <c r="E17" s="76"/>
      <c r="F17" s="77"/>
      <c r="G17" s="76"/>
      <c r="H17" s="77"/>
      <c r="I17" s="76">
        <f>SUMIF(F47:F49,A17,I47:I49)</f>
        <v>0</v>
      </c>
      <c r="J17" s="78"/>
    </row>
    <row r="18" spans="1:10" ht="23.25" customHeight="1" x14ac:dyDescent="0.2">
      <c r="A18" s="181" t="s">
        <v>25</v>
      </c>
      <c r="B18" s="182" t="s">
        <v>25</v>
      </c>
      <c r="C18" s="54"/>
      <c r="D18" s="55"/>
      <c r="E18" s="76"/>
      <c r="F18" s="77"/>
      <c r="G18" s="76"/>
      <c r="H18" s="77"/>
      <c r="I18" s="76">
        <f>SUMIF(F47:F49,A18,I47:I49)</f>
        <v>0</v>
      </c>
      <c r="J18" s="78"/>
    </row>
    <row r="19" spans="1:10" ht="23.25" customHeight="1" x14ac:dyDescent="0.2">
      <c r="A19" s="181" t="s">
        <v>57</v>
      </c>
      <c r="B19" s="182" t="s">
        <v>26</v>
      </c>
      <c r="C19" s="54"/>
      <c r="D19" s="55"/>
      <c r="E19" s="76"/>
      <c r="F19" s="77"/>
      <c r="G19" s="76"/>
      <c r="H19" s="77"/>
      <c r="I19" s="76">
        <f>SUMIF(F47:F49,A19,I47:I49)</f>
        <v>0</v>
      </c>
      <c r="J19" s="78"/>
    </row>
    <row r="20" spans="1:10" ht="23.25" customHeight="1" x14ac:dyDescent="0.2">
      <c r="A20" s="181" t="s">
        <v>58</v>
      </c>
      <c r="B20" s="182" t="s">
        <v>27</v>
      </c>
      <c r="C20" s="54"/>
      <c r="D20" s="55"/>
      <c r="E20" s="76"/>
      <c r="F20" s="77"/>
      <c r="G20" s="76"/>
      <c r="H20" s="77"/>
      <c r="I20" s="76">
        <f>SUMIF(F47:F49,A20,I47:I49)</f>
        <v>0</v>
      </c>
      <c r="J20" s="78"/>
    </row>
    <row r="21" spans="1:10" ht="23.25" customHeight="1" x14ac:dyDescent="0.2">
      <c r="A21" s="4"/>
      <c r="B21" s="68" t="s">
        <v>28</v>
      </c>
      <c r="C21" s="69"/>
      <c r="D21" s="70"/>
      <c r="E21" s="85"/>
      <c r="F21" s="93"/>
      <c r="G21" s="85"/>
      <c r="H21" s="93"/>
      <c r="I21" s="85">
        <f>SUM(I16:J20)</f>
        <v>0</v>
      </c>
      <c r="J21" s="86"/>
    </row>
    <row r="22" spans="1:10" ht="33" customHeight="1" x14ac:dyDescent="0.2">
      <c r="A22" s="4"/>
      <c r="B22" s="59" t="s">
        <v>32</v>
      </c>
      <c r="C22" s="54"/>
      <c r="D22" s="55"/>
      <c r="E22" s="58"/>
      <c r="F22" s="57"/>
      <c r="G22" s="251"/>
      <c r="H22" s="251"/>
      <c r="I22" s="251"/>
      <c r="J22" s="252"/>
    </row>
    <row r="23" spans="1:10" ht="23.25" customHeight="1" x14ac:dyDescent="0.2">
      <c r="A23" s="4"/>
      <c r="B23" s="53" t="s">
        <v>11</v>
      </c>
      <c r="C23" s="54"/>
      <c r="D23" s="55"/>
      <c r="E23" s="56">
        <v>12</v>
      </c>
      <c r="F23" s="57" t="s">
        <v>0</v>
      </c>
      <c r="G23" s="83">
        <f>ZakladDPHSniVypocet</f>
        <v>0</v>
      </c>
      <c r="H23" s="84"/>
      <c r="I23" s="84"/>
      <c r="J23" s="252" t="str">
        <f t="shared" ref="J23:J28" si="0">Mena</f>
        <v>CZK</v>
      </c>
    </row>
    <row r="24" spans="1:10" ht="23.25" customHeight="1" x14ac:dyDescent="0.2">
      <c r="A24" s="4"/>
      <c r="B24" s="53" t="s">
        <v>12</v>
      </c>
      <c r="C24" s="54"/>
      <c r="D24" s="55"/>
      <c r="E24" s="56">
        <f>SazbaDPH1</f>
        <v>12</v>
      </c>
      <c r="F24" s="57" t="s">
        <v>0</v>
      </c>
      <c r="G24" s="81">
        <f>ZakladDPHSni*SazbaDPH1/100</f>
        <v>0</v>
      </c>
      <c r="H24" s="82"/>
      <c r="I24" s="82"/>
      <c r="J24" s="252" t="str">
        <f t="shared" si="0"/>
        <v>CZK</v>
      </c>
    </row>
    <row r="25" spans="1:10" ht="23.25" customHeight="1" x14ac:dyDescent="0.2">
      <c r="A25" s="4"/>
      <c r="B25" s="53" t="s">
        <v>13</v>
      </c>
      <c r="C25" s="54"/>
      <c r="D25" s="55"/>
      <c r="E25" s="56">
        <v>21</v>
      </c>
      <c r="F25" s="57" t="s">
        <v>0</v>
      </c>
      <c r="G25" s="83">
        <f>ZakladDPHZaklVypocet</f>
        <v>0</v>
      </c>
      <c r="H25" s="84"/>
      <c r="I25" s="84"/>
      <c r="J25" s="252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0">
        <f>ZakladDPHZakl*SazbaDPH2/100</f>
        <v>0</v>
      </c>
      <c r="H26" s="91"/>
      <c r="I26" s="91"/>
      <c r="J26" s="253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2">
        <f>0</f>
        <v>0</v>
      </c>
      <c r="H27" s="92"/>
      <c r="I27" s="92"/>
      <c r="J27" s="254" t="str">
        <f t="shared" si="0"/>
        <v>CZK</v>
      </c>
    </row>
    <row r="28" spans="1:10" ht="27.75" hidden="1" customHeight="1" thickBot="1" x14ac:dyDescent="0.25">
      <c r="A28" s="4"/>
      <c r="B28" s="147" t="s">
        <v>22</v>
      </c>
      <c r="C28" s="148"/>
      <c r="D28" s="148"/>
      <c r="E28" s="149"/>
      <c r="F28" s="150"/>
      <c r="G28" s="152">
        <f>ZakladDPHSniVypocet+ZakladDPHZaklVypocet</f>
        <v>0</v>
      </c>
      <c r="H28" s="152"/>
      <c r="I28" s="152"/>
      <c r="J28" s="255" t="str">
        <f t="shared" si="0"/>
        <v>CZK</v>
      </c>
    </row>
    <row r="29" spans="1:10" ht="27.75" customHeight="1" thickBot="1" x14ac:dyDescent="0.25">
      <c r="A29" s="4"/>
      <c r="B29" s="147" t="s">
        <v>35</v>
      </c>
      <c r="C29" s="151"/>
      <c r="D29" s="151"/>
      <c r="E29" s="151"/>
      <c r="F29" s="151"/>
      <c r="G29" s="152">
        <f>ZakladDPHSni+DPHSni+ZakladDPHZakl+DPHZakl+Zaokrouhleni</f>
        <v>0</v>
      </c>
      <c r="H29" s="152"/>
      <c r="I29" s="152"/>
      <c r="J29" s="256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45896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5"/>
      <c r="E34" s="75"/>
      <c r="F34" s="30"/>
      <c r="G34" s="75"/>
      <c r="H34" s="75"/>
      <c r="I34" s="75"/>
      <c r="J34" s="36"/>
    </row>
    <row r="35" spans="1:10" ht="12.75" customHeight="1" x14ac:dyDescent="0.2">
      <c r="A35" s="4"/>
      <c r="B35" s="4"/>
      <c r="C35" s="5"/>
      <c r="D35" s="80" t="s">
        <v>2</v>
      </c>
      <c r="E35" s="80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1" t="s">
        <v>15</v>
      </c>
      <c r="C37" s="3"/>
      <c r="D37" s="3"/>
      <c r="E37" s="3"/>
      <c r="F37" s="139"/>
      <c r="G37" s="139"/>
      <c r="H37" s="139"/>
      <c r="I37" s="139"/>
      <c r="J37" s="3"/>
    </row>
    <row r="38" spans="1:10" ht="25.5" hidden="1" customHeight="1" x14ac:dyDescent="0.2">
      <c r="A38" s="126" t="s">
        <v>37</v>
      </c>
      <c r="B38" s="128" t="s">
        <v>16</v>
      </c>
      <c r="C38" s="129" t="s">
        <v>5</v>
      </c>
      <c r="D38" s="130"/>
      <c r="E38" s="130"/>
      <c r="F38" s="140" t="str">
        <f>B23</f>
        <v>Základ pro sníženou DPH</v>
      </c>
      <c r="G38" s="140" t="str">
        <f>B25</f>
        <v>Základ pro základní DPH</v>
      </c>
      <c r="H38" s="141" t="s">
        <v>17</v>
      </c>
      <c r="I38" s="141" t="s">
        <v>1</v>
      </c>
      <c r="J38" s="131" t="s">
        <v>0</v>
      </c>
    </row>
    <row r="39" spans="1:10" ht="25.5" hidden="1" customHeight="1" x14ac:dyDescent="0.2">
      <c r="A39" s="126">
        <v>1</v>
      </c>
      <c r="B39" s="132" t="s">
        <v>46</v>
      </c>
      <c r="C39" s="133" t="s">
        <v>45</v>
      </c>
      <c r="D39" s="134"/>
      <c r="E39" s="134"/>
      <c r="F39" s="142">
        <f>'Rozpočet Pol'!AC65</f>
        <v>0</v>
      </c>
      <c r="G39" s="143">
        <f>'Rozpočet Pol'!AD65</f>
        <v>0</v>
      </c>
      <c r="H39" s="144">
        <f>(F39*SazbaDPH1/100)+(G39*SazbaDPH2/100)</f>
        <v>0</v>
      </c>
      <c r="I39" s="144">
        <f>F39+G39+H39</f>
        <v>0</v>
      </c>
      <c r="J39" s="135" t="str">
        <f>IF(CenaCelkemVypocet=0,"",I39/CenaCelkemVypocet*100)</f>
        <v/>
      </c>
    </row>
    <row r="40" spans="1:10" ht="25.5" hidden="1" customHeight="1" x14ac:dyDescent="0.2">
      <c r="A40" s="126"/>
      <c r="B40" s="136" t="s">
        <v>47</v>
      </c>
      <c r="C40" s="137"/>
      <c r="D40" s="137"/>
      <c r="E40" s="138"/>
      <c r="F40" s="145">
        <f>SUMIF(A39:A39,"=1",F39:F39)</f>
        <v>0</v>
      </c>
      <c r="G40" s="146">
        <f>SUMIF(A39:A39,"=1",G39:G39)</f>
        <v>0</v>
      </c>
      <c r="H40" s="146">
        <f>SUMIF(A39:A39,"=1",H39:H39)</f>
        <v>0</v>
      </c>
      <c r="I40" s="146">
        <f>SUMIF(A39:A39,"=1",I39:I39)</f>
        <v>0</v>
      </c>
      <c r="J40" s="127">
        <f>SUMIF(A39:A39,"=1",J39:J39)</f>
        <v>0</v>
      </c>
    </row>
    <row r="44" spans="1:10" ht="15.75" x14ac:dyDescent="0.25">
      <c r="B44" s="153" t="s">
        <v>49</v>
      </c>
    </row>
    <row r="46" spans="1:10" ht="25.5" customHeight="1" x14ac:dyDescent="0.2">
      <c r="A46" s="154"/>
      <c r="B46" s="160" t="s">
        <v>16</v>
      </c>
      <c r="C46" s="160" t="s">
        <v>5</v>
      </c>
      <c r="D46" s="161"/>
      <c r="E46" s="161"/>
      <c r="F46" s="164" t="s">
        <v>50</v>
      </c>
      <c r="G46" s="164"/>
      <c r="H46" s="164"/>
      <c r="I46" s="165" t="s">
        <v>28</v>
      </c>
      <c r="J46" s="165"/>
    </row>
    <row r="47" spans="1:10" ht="25.5" customHeight="1" x14ac:dyDescent="0.2">
      <c r="A47" s="155"/>
      <c r="B47" s="166" t="s">
        <v>51</v>
      </c>
      <c r="C47" s="167" t="s">
        <v>52</v>
      </c>
      <c r="D47" s="168"/>
      <c r="E47" s="168"/>
      <c r="F47" s="172" t="s">
        <v>23</v>
      </c>
      <c r="G47" s="173"/>
      <c r="H47" s="257"/>
      <c r="I47" s="258">
        <f>'Rozpočet Pol'!G8</f>
        <v>0</v>
      </c>
      <c r="J47" s="258"/>
    </row>
    <row r="48" spans="1:10" ht="25.5" customHeight="1" x14ac:dyDescent="0.2">
      <c r="A48" s="155"/>
      <c r="B48" s="158" t="s">
        <v>53</v>
      </c>
      <c r="C48" s="157" t="s">
        <v>54</v>
      </c>
      <c r="D48" s="159"/>
      <c r="E48" s="159"/>
      <c r="F48" s="174" t="s">
        <v>23</v>
      </c>
      <c r="G48" s="175"/>
      <c r="H48" s="259"/>
      <c r="I48" s="260">
        <f>'Rozpočet Pol'!G46</f>
        <v>0</v>
      </c>
      <c r="J48" s="260"/>
    </row>
    <row r="49" spans="1:10" ht="25.5" customHeight="1" x14ac:dyDescent="0.2">
      <c r="A49" s="155"/>
      <c r="B49" s="169" t="s">
        <v>55</v>
      </c>
      <c r="C49" s="170" t="s">
        <v>56</v>
      </c>
      <c r="D49" s="171"/>
      <c r="E49" s="171"/>
      <c r="F49" s="176" t="s">
        <v>23</v>
      </c>
      <c r="G49" s="177"/>
      <c r="H49" s="261"/>
      <c r="I49" s="262">
        <f>'Rozpočet Pol'!G62</f>
        <v>0</v>
      </c>
      <c r="J49" s="262"/>
    </row>
    <row r="50" spans="1:10" ht="25.5" customHeight="1" x14ac:dyDescent="0.2">
      <c r="A50" s="156"/>
      <c r="B50" s="162" t="s">
        <v>1</v>
      </c>
      <c r="C50" s="162"/>
      <c r="D50" s="163"/>
      <c r="E50" s="163"/>
      <c r="F50" s="178"/>
      <c r="G50" s="179"/>
      <c r="H50" s="263"/>
      <c r="I50" s="264">
        <f>SUM(I47:I49)</f>
        <v>0</v>
      </c>
      <c r="J50" s="264"/>
    </row>
    <row r="51" spans="1:10" x14ac:dyDescent="0.2">
      <c r="F51" s="180"/>
      <c r="G51" s="125"/>
      <c r="H51" s="180"/>
      <c r="I51" s="125"/>
      <c r="J51" s="125"/>
    </row>
    <row r="52" spans="1:10" x14ac:dyDescent="0.2">
      <c r="F52" s="180"/>
      <c r="G52" s="125"/>
      <c r="H52" s="180"/>
      <c r="I52" s="125"/>
      <c r="J52" s="125"/>
    </row>
    <row r="53" spans="1:10" x14ac:dyDescent="0.2">
      <c r="F53" s="180"/>
      <c r="G53" s="125"/>
      <c r="H53" s="180"/>
      <c r="I53" s="125"/>
      <c r="J53" s="12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8:J48"/>
    <mergeCell ref="C48:E48"/>
    <mergeCell ref="I49:J49"/>
    <mergeCell ref="C49:E49"/>
    <mergeCell ref="I50:J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3C63A-5D89-453F-89A1-5BE3E29E4E0F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3" t="s">
        <v>41</v>
      </c>
      <c r="B2" s="72"/>
      <c r="C2" s="98"/>
      <c r="D2" s="98"/>
      <c r="E2" s="98"/>
      <c r="F2" s="98"/>
      <c r="G2" s="99"/>
    </row>
    <row r="3" spans="1:7" ht="24.95" hidden="1" customHeight="1" x14ac:dyDescent="0.2">
      <c r="A3" s="73" t="s">
        <v>7</v>
      </c>
      <c r="B3" s="72"/>
      <c r="C3" s="98"/>
      <c r="D3" s="98"/>
      <c r="E3" s="98"/>
      <c r="F3" s="98"/>
      <c r="G3" s="99"/>
    </row>
    <row r="4" spans="1:7" ht="24.95" hidden="1" customHeight="1" x14ac:dyDescent="0.2">
      <c r="A4" s="73" t="s">
        <v>8</v>
      </c>
      <c r="B4" s="72"/>
      <c r="C4" s="98"/>
      <c r="D4" s="98"/>
      <c r="E4" s="98"/>
      <c r="F4" s="98"/>
      <c r="G4" s="9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02857-67B9-47BE-B17E-2C75DEA0496F}">
  <sheetPr>
    <outlinePr summaryBelow="0"/>
  </sheetPr>
  <dimension ref="A1:BH75"/>
  <sheetViews>
    <sheetView tabSelected="1" workbookViewId="0">
      <selection activeCell="W16" sqref="W16"/>
    </sheetView>
  </sheetViews>
  <sheetFormatPr defaultRowHeight="12.75" outlineLevelRow="1" x14ac:dyDescent="0.2"/>
  <cols>
    <col min="1" max="1" width="4.28515625" customWidth="1"/>
    <col min="2" max="2" width="14.42578125" style="124" customWidth="1"/>
    <col min="3" max="3" width="38.28515625" style="12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83" t="s">
        <v>6</v>
      </c>
      <c r="B1" s="183"/>
      <c r="C1" s="183"/>
      <c r="D1" s="183"/>
      <c r="E1" s="183"/>
      <c r="F1" s="183"/>
      <c r="G1" s="183"/>
      <c r="AE1" t="s">
        <v>60</v>
      </c>
    </row>
    <row r="2" spans="1:60" ht="24.95" customHeight="1" x14ac:dyDescent="0.2">
      <c r="A2" s="190" t="s">
        <v>59</v>
      </c>
      <c r="B2" s="184"/>
      <c r="C2" s="185" t="s">
        <v>45</v>
      </c>
      <c r="D2" s="186"/>
      <c r="E2" s="186"/>
      <c r="F2" s="186"/>
      <c r="G2" s="192"/>
      <c r="AE2" t="s">
        <v>61</v>
      </c>
    </row>
    <row r="3" spans="1:60" ht="24.95" hidden="1" customHeight="1" x14ac:dyDescent="0.2">
      <c r="A3" s="191" t="s">
        <v>7</v>
      </c>
      <c r="B3" s="189"/>
      <c r="C3" s="187"/>
      <c r="D3" s="188"/>
      <c r="E3" s="188"/>
      <c r="F3" s="188"/>
      <c r="G3" s="193"/>
      <c r="AE3" t="s">
        <v>62</v>
      </c>
    </row>
    <row r="4" spans="1:60" ht="24.95" hidden="1" customHeight="1" x14ac:dyDescent="0.2">
      <c r="A4" s="191" t="s">
        <v>8</v>
      </c>
      <c r="B4" s="189"/>
      <c r="C4" s="187"/>
      <c r="D4" s="188"/>
      <c r="E4" s="188"/>
      <c r="F4" s="188"/>
      <c r="G4" s="193"/>
      <c r="AE4" t="s">
        <v>63</v>
      </c>
    </row>
    <row r="5" spans="1:60" hidden="1" x14ac:dyDescent="0.2">
      <c r="A5" s="194" t="s">
        <v>64</v>
      </c>
      <c r="B5" s="195"/>
      <c r="C5" s="196"/>
      <c r="D5" s="197"/>
      <c r="E5" s="197"/>
      <c r="F5" s="197"/>
      <c r="G5" s="198"/>
      <c r="AE5" t="s">
        <v>65</v>
      </c>
    </row>
    <row r="7" spans="1:60" ht="38.25" x14ac:dyDescent="0.2">
      <c r="A7" s="203" t="s">
        <v>66</v>
      </c>
      <c r="B7" s="204" t="s">
        <v>67</v>
      </c>
      <c r="C7" s="204" t="s">
        <v>68</v>
      </c>
      <c r="D7" s="203" t="s">
        <v>69</v>
      </c>
      <c r="E7" s="203" t="s">
        <v>70</v>
      </c>
      <c r="F7" s="199" t="s">
        <v>71</v>
      </c>
      <c r="G7" s="216" t="s">
        <v>28</v>
      </c>
      <c r="H7" s="217" t="s">
        <v>29</v>
      </c>
      <c r="I7" s="217" t="s">
        <v>72</v>
      </c>
      <c r="J7" s="217" t="s">
        <v>30</v>
      </c>
      <c r="K7" s="217" t="s">
        <v>73</v>
      </c>
      <c r="L7" s="217" t="s">
        <v>74</v>
      </c>
      <c r="M7" s="217" t="s">
        <v>75</v>
      </c>
      <c r="N7" s="217" t="s">
        <v>76</v>
      </c>
      <c r="O7" s="217" t="s">
        <v>77</v>
      </c>
      <c r="P7" s="217" t="s">
        <v>78</v>
      </c>
      <c r="Q7" s="217" t="s">
        <v>79</v>
      </c>
      <c r="R7" s="217" t="s">
        <v>80</v>
      </c>
      <c r="S7" s="217" t="s">
        <v>81</v>
      </c>
      <c r="T7" s="217" t="s">
        <v>82</v>
      </c>
      <c r="U7" s="206" t="s">
        <v>83</v>
      </c>
    </row>
    <row r="8" spans="1:60" x14ac:dyDescent="0.2">
      <c r="A8" s="218" t="s">
        <v>84</v>
      </c>
      <c r="B8" s="219" t="s">
        <v>51</v>
      </c>
      <c r="C8" s="220" t="s">
        <v>52</v>
      </c>
      <c r="D8" s="221"/>
      <c r="E8" s="265"/>
      <c r="F8" s="265"/>
      <c r="G8" s="265">
        <f>SUMIF(AE9:AE45,"&lt;&gt;NOR",G9:G45)</f>
        <v>0</v>
      </c>
      <c r="H8" s="265"/>
      <c r="I8" s="265">
        <f>SUM(I9:I45)</f>
        <v>0</v>
      </c>
      <c r="J8" s="265"/>
      <c r="K8" s="265">
        <f>SUM(K9:K45)</f>
        <v>0</v>
      </c>
      <c r="L8" s="265"/>
      <c r="M8" s="265">
        <f>SUM(M9:M45)</f>
        <v>0</v>
      </c>
      <c r="N8" s="265"/>
      <c r="O8" s="265">
        <f>SUM(O9:O45)</f>
        <v>2.8209999999999999E-2</v>
      </c>
      <c r="P8" s="265"/>
      <c r="Q8" s="265">
        <f>SUM(Q9:Q45)</f>
        <v>0</v>
      </c>
      <c r="R8" s="205"/>
      <c r="S8" s="205"/>
      <c r="T8" s="218"/>
      <c r="U8" s="205">
        <f>SUM(U9:U45)</f>
        <v>396.03</v>
      </c>
      <c r="AE8" t="s">
        <v>85</v>
      </c>
    </row>
    <row r="9" spans="1:60" outlineLevel="1" x14ac:dyDescent="0.2">
      <c r="A9" s="201">
        <v>1</v>
      </c>
      <c r="B9" s="207" t="s">
        <v>86</v>
      </c>
      <c r="C9" s="240" t="s">
        <v>87</v>
      </c>
      <c r="D9" s="209" t="s">
        <v>88</v>
      </c>
      <c r="E9" s="266">
        <v>4</v>
      </c>
      <c r="F9" s="267">
        <f>H9+J9</f>
        <v>0</v>
      </c>
      <c r="G9" s="266">
        <f>ROUND(E9*F9,2)</f>
        <v>0</v>
      </c>
      <c r="H9" s="266"/>
      <c r="I9" s="266">
        <f>ROUND(E9*H9,2)</f>
        <v>0</v>
      </c>
      <c r="J9" s="266"/>
      <c r="K9" s="266">
        <f>ROUND(E9*J9,2)</f>
        <v>0</v>
      </c>
      <c r="L9" s="266">
        <v>21</v>
      </c>
      <c r="M9" s="266">
        <f>G9*(1+L9/100)</f>
        <v>0</v>
      </c>
      <c r="N9" s="266">
        <v>5.0000000000000002E-5</v>
      </c>
      <c r="O9" s="266">
        <f>ROUND(E9*N9,5)</f>
        <v>2.0000000000000001E-4</v>
      </c>
      <c r="P9" s="266">
        <v>0</v>
      </c>
      <c r="Q9" s="266">
        <f>ROUND(E9*P9,5)</f>
        <v>0</v>
      </c>
      <c r="R9" s="210"/>
      <c r="S9" s="210"/>
      <c r="T9" s="211">
        <v>1.655</v>
      </c>
      <c r="U9" s="210">
        <f>ROUND(E9*T9,2)</f>
        <v>6.62</v>
      </c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89</v>
      </c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 x14ac:dyDescent="0.2">
      <c r="A10" s="201">
        <v>2</v>
      </c>
      <c r="B10" s="207" t="s">
        <v>90</v>
      </c>
      <c r="C10" s="240" t="s">
        <v>91</v>
      </c>
      <c r="D10" s="209" t="s">
        <v>88</v>
      </c>
      <c r="E10" s="266">
        <v>4</v>
      </c>
      <c r="F10" s="267">
        <f>H10+J10</f>
        <v>0</v>
      </c>
      <c r="G10" s="266">
        <f>ROUND(E10*F10,2)</f>
        <v>0</v>
      </c>
      <c r="H10" s="266"/>
      <c r="I10" s="266">
        <f>ROUND(E10*H10,2)</f>
        <v>0</v>
      </c>
      <c r="J10" s="266"/>
      <c r="K10" s="266">
        <f>ROUND(E10*J10,2)</f>
        <v>0</v>
      </c>
      <c r="L10" s="266">
        <v>21</v>
      </c>
      <c r="M10" s="266">
        <f>G10*(1+L10/100)</f>
        <v>0</v>
      </c>
      <c r="N10" s="266">
        <v>0</v>
      </c>
      <c r="O10" s="266">
        <f>ROUND(E10*N10,5)</f>
        <v>0</v>
      </c>
      <c r="P10" s="266">
        <v>0</v>
      </c>
      <c r="Q10" s="266">
        <f>ROUND(E10*P10,5)</f>
        <v>0</v>
      </c>
      <c r="R10" s="210"/>
      <c r="S10" s="210"/>
      <c r="T10" s="211">
        <v>0.30299999999999999</v>
      </c>
      <c r="U10" s="210">
        <f>ROUND(E10*T10,2)</f>
        <v>1.21</v>
      </c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89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outlineLevel="1" x14ac:dyDescent="0.2">
      <c r="A11" s="201">
        <v>3</v>
      </c>
      <c r="B11" s="207" t="s">
        <v>92</v>
      </c>
      <c r="C11" s="240" t="s">
        <v>93</v>
      </c>
      <c r="D11" s="209" t="s">
        <v>88</v>
      </c>
      <c r="E11" s="266">
        <v>4</v>
      </c>
      <c r="F11" s="267">
        <f>H11+J11</f>
        <v>0</v>
      </c>
      <c r="G11" s="266">
        <f>ROUND(E11*F11,2)</f>
        <v>0</v>
      </c>
      <c r="H11" s="266"/>
      <c r="I11" s="266">
        <f>ROUND(E11*H11,2)</f>
        <v>0</v>
      </c>
      <c r="J11" s="266"/>
      <c r="K11" s="266">
        <f>ROUND(E11*J11,2)</f>
        <v>0</v>
      </c>
      <c r="L11" s="266">
        <v>21</v>
      </c>
      <c r="M11" s="266">
        <f>G11*(1+L11/100)</f>
        <v>0</v>
      </c>
      <c r="N11" s="266">
        <v>0</v>
      </c>
      <c r="O11" s="266">
        <f>ROUND(E11*N11,5)</f>
        <v>0</v>
      </c>
      <c r="P11" s="266">
        <v>0</v>
      </c>
      <c r="Q11" s="266">
        <f>ROUND(E11*P11,5)</f>
        <v>0</v>
      </c>
      <c r="R11" s="210"/>
      <c r="S11" s="210"/>
      <c r="T11" s="211">
        <v>0</v>
      </c>
      <c r="U11" s="210">
        <f>ROUND(E11*T11,2)</f>
        <v>0</v>
      </c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89</v>
      </c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outlineLevel="1" x14ac:dyDescent="0.2">
      <c r="A12" s="201">
        <v>4</v>
      </c>
      <c r="B12" s="207" t="s">
        <v>94</v>
      </c>
      <c r="C12" s="240" t="s">
        <v>95</v>
      </c>
      <c r="D12" s="209" t="s">
        <v>96</v>
      </c>
      <c r="E12" s="266">
        <v>1.2</v>
      </c>
      <c r="F12" s="267">
        <f>H12+J12</f>
        <v>0</v>
      </c>
      <c r="G12" s="266">
        <f>ROUND(E12*F12,2)</f>
        <v>0</v>
      </c>
      <c r="H12" s="266"/>
      <c r="I12" s="266">
        <f>ROUND(E12*H12,2)</f>
        <v>0</v>
      </c>
      <c r="J12" s="266"/>
      <c r="K12" s="266">
        <f>ROUND(E12*J12,2)</f>
        <v>0</v>
      </c>
      <c r="L12" s="266">
        <v>21</v>
      </c>
      <c r="M12" s="266">
        <f>G12*(1+L12/100)</f>
        <v>0</v>
      </c>
      <c r="N12" s="266">
        <v>0</v>
      </c>
      <c r="O12" s="266">
        <f>ROUND(E12*N12,5)</f>
        <v>0</v>
      </c>
      <c r="P12" s="266">
        <v>0</v>
      </c>
      <c r="Q12" s="266">
        <f>ROUND(E12*P12,5)</f>
        <v>0</v>
      </c>
      <c r="R12" s="210"/>
      <c r="S12" s="210"/>
      <c r="T12" s="211">
        <v>0</v>
      </c>
      <c r="U12" s="210">
        <f>ROUND(E12*T12,2)</f>
        <v>0</v>
      </c>
      <c r="V12" s="200"/>
      <c r="W12" s="200"/>
      <c r="X12" s="200"/>
      <c r="Y12" s="200"/>
      <c r="Z12" s="200"/>
      <c r="AA12" s="200"/>
      <c r="AB12" s="200"/>
      <c r="AC12" s="200"/>
      <c r="AD12" s="200"/>
      <c r="AE12" s="200" t="s">
        <v>89</v>
      </c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outlineLevel="1" x14ac:dyDescent="0.2">
      <c r="A13" s="201"/>
      <c r="B13" s="207"/>
      <c r="C13" s="241" t="s">
        <v>97</v>
      </c>
      <c r="D13" s="212"/>
      <c r="E13" s="268">
        <v>1.2</v>
      </c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10"/>
      <c r="S13" s="210"/>
      <c r="T13" s="211"/>
      <c r="U13" s="210"/>
      <c r="V13" s="200"/>
      <c r="W13" s="200"/>
      <c r="X13" s="200"/>
      <c r="Y13" s="200"/>
      <c r="Z13" s="200"/>
      <c r="AA13" s="200"/>
      <c r="AB13" s="200"/>
      <c r="AC13" s="200"/>
      <c r="AD13" s="200"/>
      <c r="AE13" s="200" t="s">
        <v>98</v>
      </c>
      <c r="AF13" s="200">
        <v>0</v>
      </c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</row>
    <row r="14" spans="1:60" ht="22.5" outlineLevel="1" x14ac:dyDescent="0.2">
      <c r="A14" s="201">
        <v>5</v>
      </c>
      <c r="B14" s="207" t="s">
        <v>99</v>
      </c>
      <c r="C14" s="240" t="s">
        <v>100</v>
      </c>
      <c r="D14" s="209" t="s">
        <v>96</v>
      </c>
      <c r="E14" s="266">
        <v>295.83249999999998</v>
      </c>
      <c r="F14" s="267">
        <f>H14+J14</f>
        <v>0</v>
      </c>
      <c r="G14" s="266">
        <f>ROUND(E14*F14,2)</f>
        <v>0</v>
      </c>
      <c r="H14" s="266"/>
      <c r="I14" s="266">
        <f>ROUND(E14*H14,2)</f>
        <v>0</v>
      </c>
      <c r="J14" s="266"/>
      <c r="K14" s="266">
        <f>ROUND(E14*J14,2)</f>
        <v>0</v>
      </c>
      <c r="L14" s="266">
        <v>21</v>
      </c>
      <c r="M14" s="266">
        <f>G14*(1+L14/100)</f>
        <v>0</v>
      </c>
      <c r="N14" s="266">
        <v>0</v>
      </c>
      <c r="O14" s="266">
        <f>ROUND(E14*N14,5)</f>
        <v>0</v>
      </c>
      <c r="P14" s="266">
        <v>0</v>
      </c>
      <c r="Q14" s="266">
        <f>ROUND(E14*P14,5)</f>
        <v>0</v>
      </c>
      <c r="R14" s="210"/>
      <c r="S14" s="210"/>
      <c r="T14" s="211">
        <v>0.122</v>
      </c>
      <c r="U14" s="210">
        <f>ROUND(E14*T14,2)</f>
        <v>36.090000000000003</v>
      </c>
      <c r="V14" s="200"/>
      <c r="W14" s="200"/>
      <c r="X14" s="200"/>
      <c r="Y14" s="200"/>
      <c r="Z14" s="200"/>
      <c r="AA14" s="200"/>
      <c r="AB14" s="200"/>
      <c r="AC14" s="200"/>
      <c r="AD14" s="200"/>
      <c r="AE14" s="200" t="s">
        <v>89</v>
      </c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ht="33.75" outlineLevel="1" x14ac:dyDescent="0.2">
      <c r="A15" s="201"/>
      <c r="B15" s="207"/>
      <c r="C15" s="241" t="s">
        <v>101</v>
      </c>
      <c r="D15" s="212"/>
      <c r="E15" s="268">
        <v>93.276499999999999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10"/>
      <c r="S15" s="210"/>
      <c r="T15" s="211"/>
      <c r="U15" s="210"/>
      <c r="V15" s="200"/>
      <c r="W15" s="200"/>
      <c r="X15" s="200"/>
      <c r="Y15" s="200"/>
      <c r="Z15" s="200"/>
      <c r="AA15" s="200"/>
      <c r="AB15" s="200"/>
      <c r="AC15" s="200"/>
      <c r="AD15" s="200"/>
      <c r="AE15" s="200" t="s">
        <v>98</v>
      </c>
      <c r="AF15" s="200">
        <v>0</v>
      </c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</row>
    <row r="16" spans="1:60" ht="33.75" outlineLevel="1" x14ac:dyDescent="0.2">
      <c r="A16" s="201"/>
      <c r="B16" s="207"/>
      <c r="C16" s="241" t="s">
        <v>102</v>
      </c>
      <c r="D16" s="212"/>
      <c r="E16" s="268">
        <v>28.431999999999999</v>
      </c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10"/>
      <c r="S16" s="210"/>
      <c r="T16" s="211"/>
      <c r="U16" s="210"/>
      <c r="V16" s="200"/>
      <c r="W16" s="200"/>
      <c r="X16" s="200"/>
      <c r="Y16" s="200"/>
      <c r="Z16" s="200"/>
      <c r="AA16" s="200"/>
      <c r="AB16" s="200"/>
      <c r="AC16" s="200"/>
      <c r="AD16" s="200"/>
      <c r="AE16" s="200" t="s">
        <v>98</v>
      </c>
      <c r="AF16" s="200">
        <v>0</v>
      </c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ht="33.75" outlineLevel="1" x14ac:dyDescent="0.2">
      <c r="A17" s="201"/>
      <c r="B17" s="207"/>
      <c r="C17" s="241" t="s">
        <v>103</v>
      </c>
      <c r="D17" s="212"/>
      <c r="E17" s="268">
        <v>66.989999999999995</v>
      </c>
      <c r="F17" s="266"/>
      <c r="G17" s="266"/>
      <c r="H17" s="266"/>
      <c r="I17" s="266"/>
      <c r="J17" s="266"/>
      <c r="K17" s="266"/>
      <c r="L17" s="266"/>
      <c r="M17" s="266"/>
      <c r="N17" s="266"/>
      <c r="O17" s="266"/>
      <c r="P17" s="266"/>
      <c r="Q17" s="266"/>
      <c r="R17" s="210"/>
      <c r="S17" s="210"/>
      <c r="T17" s="211"/>
      <c r="U17" s="210"/>
      <c r="V17" s="200"/>
      <c r="W17" s="200"/>
      <c r="X17" s="200"/>
      <c r="Y17" s="200"/>
      <c r="Z17" s="200"/>
      <c r="AA17" s="200"/>
      <c r="AB17" s="200"/>
      <c r="AC17" s="200"/>
      <c r="AD17" s="200"/>
      <c r="AE17" s="200" t="s">
        <v>98</v>
      </c>
      <c r="AF17" s="200">
        <v>0</v>
      </c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</row>
    <row r="18" spans="1:60" ht="33.75" outlineLevel="1" x14ac:dyDescent="0.2">
      <c r="A18" s="201"/>
      <c r="B18" s="207"/>
      <c r="C18" s="241" t="s">
        <v>104</v>
      </c>
      <c r="D18" s="212"/>
      <c r="E18" s="268">
        <v>107.134</v>
      </c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10"/>
      <c r="S18" s="210"/>
      <c r="T18" s="211"/>
      <c r="U18" s="210"/>
      <c r="V18" s="200"/>
      <c r="W18" s="200"/>
      <c r="X18" s="200"/>
      <c r="Y18" s="200"/>
      <c r="Z18" s="200"/>
      <c r="AA18" s="200"/>
      <c r="AB18" s="200"/>
      <c r="AC18" s="200"/>
      <c r="AD18" s="200"/>
      <c r="AE18" s="200" t="s">
        <v>98</v>
      </c>
      <c r="AF18" s="200">
        <v>0</v>
      </c>
      <c r="AG18" s="200"/>
      <c r="AH18" s="200"/>
      <c r="AI18" s="200"/>
      <c r="AJ18" s="200"/>
      <c r="AK18" s="200"/>
      <c r="AL18" s="200"/>
      <c r="AM18" s="200"/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</row>
    <row r="19" spans="1:60" outlineLevel="1" x14ac:dyDescent="0.2">
      <c r="A19" s="201">
        <v>6</v>
      </c>
      <c r="B19" s="207" t="s">
        <v>105</v>
      </c>
      <c r="C19" s="240" t="s">
        <v>106</v>
      </c>
      <c r="D19" s="209" t="s">
        <v>96</v>
      </c>
      <c r="E19" s="266">
        <v>275.91649999999998</v>
      </c>
      <c r="F19" s="267">
        <f>H19+J19</f>
        <v>0</v>
      </c>
      <c r="G19" s="266">
        <f>ROUND(E19*F19,2)</f>
        <v>0</v>
      </c>
      <c r="H19" s="266"/>
      <c r="I19" s="266">
        <f>ROUND(E19*H19,2)</f>
        <v>0</v>
      </c>
      <c r="J19" s="266"/>
      <c r="K19" s="266">
        <f>ROUND(E19*J19,2)</f>
        <v>0</v>
      </c>
      <c r="L19" s="266">
        <v>21</v>
      </c>
      <c r="M19" s="266">
        <f>G19*(1+L19/100)</f>
        <v>0</v>
      </c>
      <c r="N19" s="266">
        <v>0</v>
      </c>
      <c r="O19" s="266">
        <f>ROUND(E19*N19,5)</f>
        <v>0</v>
      </c>
      <c r="P19" s="266">
        <v>0</v>
      </c>
      <c r="Q19" s="266">
        <f>ROUND(E19*P19,5)</f>
        <v>0</v>
      </c>
      <c r="R19" s="210"/>
      <c r="S19" s="210"/>
      <c r="T19" s="211">
        <v>5.2999999999999999E-2</v>
      </c>
      <c r="U19" s="210">
        <f>ROUND(E19*T19,2)</f>
        <v>14.62</v>
      </c>
      <c r="V19" s="200"/>
      <c r="W19" s="200"/>
      <c r="X19" s="200"/>
      <c r="Y19" s="200"/>
      <c r="Z19" s="200"/>
      <c r="AA19" s="200"/>
      <c r="AB19" s="200"/>
      <c r="AC19" s="200"/>
      <c r="AD19" s="200"/>
      <c r="AE19" s="200" t="s">
        <v>89</v>
      </c>
      <c r="AF19" s="200"/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</row>
    <row r="20" spans="1:60" outlineLevel="1" x14ac:dyDescent="0.2">
      <c r="A20" s="201"/>
      <c r="B20" s="207"/>
      <c r="C20" s="241" t="s">
        <v>107</v>
      </c>
      <c r="D20" s="212"/>
      <c r="E20" s="268">
        <v>275.91649999999998</v>
      </c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  <c r="Q20" s="266"/>
      <c r="R20" s="210"/>
      <c r="S20" s="210"/>
      <c r="T20" s="211"/>
      <c r="U20" s="210"/>
      <c r="V20" s="200"/>
      <c r="W20" s="200"/>
      <c r="X20" s="200"/>
      <c r="Y20" s="200"/>
      <c r="Z20" s="200"/>
      <c r="AA20" s="200"/>
      <c r="AB20" s="200"/>
      <c r="AC20" s="200"/>
      <c r="AD20" s="200"/>
      <c r="AE20" s="200" t="s">
        <v>98</v>
      </c>
      <c r="AF20" s="200">
        <v>0</v>
      </c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</row>
    <row r="21" spans="1:60" outlineLevel="1" x14ac:dyDescent="0.2">
      <c r="A21" s="201">
        <v>7</v>
      </c>
      <c r="B21" s="207" t="s">
        <v>108</v>
      </c>
      <c r="C21" s="240" t="s">
        <v>109</v>
      </c>
      <c r="D21" s="209" t="s">
        <v>96</v>
      </c>
      <c r="E21" s="266">
        <v>275.91649999999998</v>
      </c>
      <c r="F21" s="267">
        <f>H21+J21</f>
        <v>0</v>
      </c>
      <c r="G21" s="266">
        <f>ROUND(E21*F21,2)</f>
        <v>0</v>
      </c>
      <c r="H21" s="266"/>
      <c r="I21" s="266">
        <f>ROUND(E21*H21,2)</f>
        <v>0</v>
      </c>
      <c r="J21" s="266"/>
      <c r="K21" s="266">
        <f>ROUND(E21*J21,2)</f>
        <v>0</v>
      </c>
      <c r="L21" s="266">
        <v>21</v>
      </c>
      <c r="M21" s="266">
        <f>G21*(1+L21/100)</f>
        <v>0</v>
      </c>
      <c r="N21" s="266">
        <v>0</v>
      </c>
      <c r="O21" s="266">
        <f>ROUND(E21*N21,5)</f>
        <v>0</v>
      </c>
      <c r="P21" s="266">
        <v>0</v>
      </c>
      <c r="Q21" s="266">
        <f>ROUND(E21*P21,5)</f>
        <v>0</v>
      </c>
      <c r="R21" s="210"/>
      <c r="S21" s="210"/>
      <c r="T21" s="211">
        <v>7.3999999999999996E-2</v>
      </c>
      <c r="U21" s="210">
        <f>ROUND(E21*T21,2)</f>
        <v>20.420000000000002</v>
      </c>
      <c r="V21" s="200"/>
      <c r="W21" s="200"/>
      <c r="X21" s="200"/>
      <c r="Y21" s="200"/>
      <c r="Z21" s="200"/>
      <c r="AA21" s="200"/>
      <c r="AB21" s="200"/>
      <c r="AC21" s="200"/>
      <c r="AD21" s="200"/>
      <c r="AE21" s="200" t="s">
        <v>89</v>
      </c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</row>
    <row r="22" spans="1:60" ht="22.5" outlineLevel="1" x14ac:dyDescent="0.2">
      <c r="A22" s="201">
        <v>8</v>
      </c>
      <c r="B22" s="207" t="s">
        <v>110</v>
      </c>
      <c r="C22" s="240" t="s">
        <v>111</v>
      </c>
      <c r="D22" s="209" t="s">
        <v>96</v>
      </c>
      <c r="E22" s="266">
        <v>571.74900000000002</v>
      </c>
      <c r="F22" s="267">
        <f>H22+J22</f>
        <v>0</v>
      </c>
      <c r="G22" s="266">
        <f>ROUND(E22*F22,2)</f>
        <v>0</v>
      </c>
      <c r="H22" s="266"/>
      <c r="I22" s="266">
        <f>ROUND(E22*H22,2)</f>
        <v>0</v>
      </c>
      <c r="J22" s="266"/>
      <c r="K22" s="266">
        <f>ROUND(E22*J22,2)</f>
        <v>0</v>
      </c>
      <c r="L22" s="266">
        <v>21</v>
      </c>
      <c r="M22" s="266">
        <f>G22*(1+L22/100)</f>
        <v>0</v>
      </c>
      <c r="N22" s="266">
        <v>0</v>
      </c>
      <c r="O22" s="266">
        <f>ROUND(E22*N22,5)</f>
        <v>0</v>
      </c>
      <c r="P22" s="266">
        <v>0</v>
      </c>
      <c r="Q22" s="266">
        <f>ROUND(E22*P22,5)</f>
        <v>0</v>
      </c>
      <c r="R22" s="210"/>
      <c r="S22" s="210"/>
      <c r="T22" s="211">
        <v>4.2999999999999997E-2</v>
      </c>
      <c r="U22" s="210">
        <f>ROUND(E22*T22,2)</f>
        <v>24.59</v>
      </c>
      <c r="V22" s="200"/>
      <c r="W22" s="200"/>
      <c r="X22" s="200"/>
      <c r="Y22" s="200"/>
      <c r="Z22" s="200"/>
      <c r="AA22" s="200"/>
      <c r="AB22" s="200"/>
      <c r="AC22" s="200"/>
      <c r="AD22" s="200"/>
      <c r="AE22" s="200" t="s">
        <v>89</v>
      </c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</row>
    <row r="23" spans="1:60" ht="33.75" outlineLevel="1" x14ac:dyDescent="0.2">
      <c r="A23" s="201"/>
      <c r="B23" s="207"/>
      <c r="C23" s="241" t="s">
        <v>112</v>
      </c>
      <c r="D23" s="212"/>
      <c r="E23" s="268">
        <v>205.83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10"/>
      <c r="S23" s="210"/>
      <c r="T23" s="211"/>
      <c r="U23" s="210"/>
      <c r="V23" s="200"/>
      <c r="W23" s="200"/>
      <c r="X23" s="200"/>
      <c r="Y23" s="200"/>
      <c r="Z23" s="200"/>
      <c r="AA23" s="200"/>
      <c r="AB23" s="200"/>
      <c r="AC23" s="200"/>
      <c r="AD23" s="200"/>
      <c r="AE23" s="200" t="s">
        <v>98</v>
      </c>
      <c r="AF23" s="200">
        <v>0</v>
      </c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</row>
    <row r="24" spans="1:60" ht="33.75" outlineLevel="1" x14ac:dyDescent="0.2">
      <c r="A24" s="201"/>
      <c r="B24" s="207"/>
      <c r="C24" s="241" t="s">
        <v>113</v>
      </c>
      <c r="D24" s="212"/>
      <c r="E24" s="268">
        <v>23.311</v>
      </c>
      <c r="F24" s="266"/>
      <c r="G24" s="266"/>
      <c r="H24" s="266"/>
      <c r="I24" s="266"/>
      <c r="J24" s="266"/>
      <c r="K24" s="266"/>
      <c r="L24" s="266"/>
      <c r="M24" s="266"/>
      <c r="N24" s="266"/>
      <c r="O24" s="266"/>
      <c r="P24" s="266"/>
      <c r="Q24" s="266"/>
      <c r="R24" s="210"/>
      <c r="S24" s="210"/>
      <c r="T24" s="211"/>
      <c r="U24" s="210"/>
      <c r="V24" s="200"/>
      <c r="W24" s="200"/>
      <c r="X24" s="200"/>
      <c r="Y24" s="200"/>
      <c r="Z24" s="200"/>
      <c r="AA24" s="200"/>
      <c r="AB24" s="200"/>
      <c r="AC24" s="200"/>
      <c r="AD24" s="200"/>
      <c r="AE24" s="200" t="s">
        <v>98</v>
      </c>
      <c r="AF24" s="200">
        <v>0</v>
      </c>
      <c r="AG24" s="200"/>
      <c r="AH24" s="200"/>
      <c r="AI24" s="200"/>
      <c r="AJ24" s="200"/>
      <c r="AK24" s="200"/>
      <c r="AL24" s="200"/>
      <c r="AM24" s="200"/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</row>
    <row r="25" spans="1:60" ht="33.75" outlineLevel="1" x14ac:dyDescent="0.2">
      <c r="A25" s="201"/>
      <c r="B25" s="207"/>
      <c r="C25" s="241" t="s">
        <v>114</v>
      </c>
      <c r="D25" s="212"/>
      <c r="E25" s="268">
        <v>153.108</v>
      </c>
      <c r="F25" s="266"/>
      <c r="G25" s="266"/>
      <c r="H25" s="266"/>
      <c r="I25" s="266"/>
      <c r="J25" s="266"/>
      <c r="K25" s="266"/>
      <c r="L25" s="266"/>
      <c r="M25" s="266"/>
      <c r="N25" s="266"/>
      <c r="O25" s="266"/>
      <c r="P25" s="266"/>
      <c r="Q25" s="266"/>
      <c r="R25" s="210"/>
      <c r="S25" s="210"/>
      <c r="T25" s="211"/>
      <c r="U25" s="210"/>
      <c r="V25" s="200"/>
      <c r="W25" s="200"/>
      <c r="X25" s="200"/>
      <c r="Y25" s="200"/>
      <c r="Z25" s="200"/>
      <c r="AA25" s="200"/>
      <c r="AB25" s="200"/>
      <c r="AC25" s="200"/>
      <c r="AD25" s="200"/>
      <c r="AE25" s="200" t="s">
        <v>98</v>
      </c>
      <c r="AF25" s="200">
        <v>0</v>
      </c>
      <c r="AG25" s="200"/>
      <c r="AH25" s="200"/>
      <c r="AI25" s="200"/>
      <c r="AJ25" s="200"/>
      <c r="AK25" s="200"/>
      <c r="AL25" s="200"/>
      <c r="AM25" s="200"/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200"/>
      <c r="BE25" s="200"/>
      <c r="BF25" s="200"/>
      <c r="BG25" s="200"/>
      <c r="BH25" s="200"/>
    </row>
    <row r="26" spans="1:60" ht="33.75" outlineLevel="1" x14ac:dyDescent="0.2">
      <c r="A26" s="201"/>
      <c r="B26" s="207"/>
      <c r="C26" s="241" t="s">
        <v>115</v>
      </c>
      <c r="D26" s="212"/>
      <c r="E26" s="268">
        <v>189.5</v>
      </c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10"/>
      <c r="S26" s="210"/>
      <c r="T26" s="211"/>
      <c r="U26" s="210"/>
      <c r="V26" s="200"/>
      <c r="W26" s="200"/>
      <c r="X26" s="200"/>
      <c r="Y26" s="200"/>
      <c r="Z26" s="200"/>
      <c r="AA26" s="200"/>
      <c r="AB26" s="200"/>
      <c r="AC26" s="200"/>
      <c r="AD26" s="200"/>
      <c r="AE26" s="200" t="s">
        <v>98</v>
      </c>
      <c r="AF26" s="200">
        <v>0</v>
      </c>
      <c r="AG26" s="200"/>
      <c r="AH26" s="200"/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0"/>
      <c r="BH26" s="200"/>
    </row>
    <row r="27" spans="1:60" ht="22.5" outlineLevel="1" x14ac:dyDescent="0.2">
      <c r="A27" s="201">
        <v>9</v>
      </c>
      <c r="B27" s="207" t="s">
        <v>116</v>
      </c>
      <c r="C27" s="240" t="s">
        <v>117</v>
      </c>
      <c r="D27" s="209" t="s">
        <v>96</v>
      </c>
      <c r="E27" s="266">
        <v>581.42650000000003</v>
      </c>
      <c r="F27" s="267">
        <f>H27+J27</f>
        <v>0</v>
      </c>
      <c r="G27" s="266">
        <f>ROUND(E27*F27,2)</f>
        <v>0</v>
      </c>
      <c r="H27" s="266"/>
      <c r="I27" s="266">
        <f>ROUND(E27*H27,2)</f>
        <v>0</v>
      </c>
      <c r="J27" s="266"/>
      <c r="K27" s="266">
        <f>ROUND(E27*J27,2)</f>
        <v>0</v>
      </c>
      <c r="L27" s="266">
        <v>21</v>
      </c>
      <c r="M27" s="266">
        <f>G27*(1+L27/100)</f>
        <v>0</v>
      </c>
      <c r="N27" s="266">
        <v>0</v>
      </c>
      <c r="O27" s="266">
        <f>ROUND(E27*N27,5)</f>
        <v>0</v>
      </c>
      <c r="P27" s="266">
        <v>0</v>
      </c>
      <c r="Q27" s="266">
        <f>ROUND(E27*P27,5)</f>
        <v>0</v>
      </c>
      <c r="R27" s="210"/>
      <c r="S27" s="210"/>
      <c r="T27" s="211">
        <v>0.26600000000000001</v>
      </c>
      <c r="U27" s="210">
        <f>ROUND(E27*T27,2)</f>
        <v>154.66</v>
      </c>
      <c r="V27" s="200"/>
      <c r="W27" s="200"/>
      <c r="X27" s="200"/>
      <c r="Y27" s="200"/>
      <c r="Z27" s="200"/>
      <c r="AA27" s="200"/>
      <c r="AB27" s="200"/>
      <c r="AC27" s="200"/>
      <c r="AD27" s="200"/>
      <c r="AE27" s="200" t="s">
        <v>89</v>
      </c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</row>
    <row r="28" spans="1:60" ht="33.75" outlineLevel="1" x14ac:dyDescent="0.2">
      <c r="A28" s="201"/>
      <c r="B28" s="207"/>
      <c r="C28" s="241" t="s">
        <v>118</v>
      </c>
      <c r="D28" s="212"/>
      <c r="E28" s="268">
        <v>111.27549999999999</v>
      </c>
      <c r="F28" s="266"/>
      <c r="G28" s="266"/>
      <c r="H28" s="266"/>
      <c r="I28" s="266"/>
      <c r="J28" s="266"/>
      <c r="K28" s="266"/>
      <c r="L28" s="266"/>
      <c r="M28" s="266"/>
      <c r="N28" s="266"/>
      <c r="O28" s="266"/>
      <c r="P28" s="266"/>
      <c r="Q28" s="266"/>
      <c r="R28" s="210"/>
      <c r="S28" s="210"/>
      <c r="T28" s="211"/>
      <c r="U28" s="210"/>
      <c r="V28" s="200"/>
      <c r="W28" s="200"/>
      <c r="X28" s="200"/>
      <c r="Y28" s="200"/>
      <c r="Z28" s="200"/>
      <c r="AA28" s="200"/>
      <c r="AB28" s="200"/>
      <c r="AC28" s="200"/>
      <c r="AD28" s="200"/>
      <c r="AE28" s="200" t="s">
        <v>98</v>
      </c>
      <c r="AF28" s="200">
        <v>0</v>
      </c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</row>
    <row r="29" spans="1:60" outlineLevel="1" x14ac:dyDescent="0.2">
      <c r="A29" s="201"/>
      <c r="B29" s="207"/>
      <c r="C29" s="241" t="s">
        <v>119</v>
      </c>
      <c r="D29" s="212"/>
      <c r="E29" s="268">
        <v>8.3819999999999997</v>
      </c>
      <c r="F29" s="266"/>
      <c r="G29" s="266"/>
      <c r="H29" s="266"/>
      <c r="I29" s="266"/>
      <c r="J29" s="266"/>
      <c r="K29" s="266"/>
      <c r="L29" s="266"/>
      <c r="M29" s="266"/>
      <c r="N29" s="266"/>
      <c r="O29" s="266"/>
      <c r="P29" s="266"/>
      <c r="Q29" s="266"/>
      <c r="R29" s="210"/>
      <c r="S29" s="210"/>
      <c r="T29" s="211"/>
      <c r="U29" s="210"/>
      <c r="V29" s="200"/>
      <c r="W29" s="200"/>
      <c r="X29" s="200"/>
      <c r="Y29" s="200"/>
      <c r="Z29" s="200"/>
      <c r="AA29" s="200"/>
      <c r="AB29" s="200"/>
      <c r="AC29" s="200"/>
      <c r="AD29" s="200"/>
      <c r="AE29" s="200" t="s">
        <v>98</v>
      </c>
      <c r="AF29" s="200">
        <v>0</v>
      </c>
      <c r="AG29" s="200"/>
      <c r="AH29" s="200"/>
      <c r="AI29" s="200"/>
      <c r="AJ29" s="200"/>
      <c r="AK29" s="200"/>
      <c r="AL29" s="200"/>
      <c r="AM29" s="200"/>
      <c r="AN29" s="200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0"/>
      <c r="BB29" s="200"/>
      <c r="BC29" s="200"/>
      <c r="BD29" s="200"/>
      <c r="BE29" s="200"/>
      <c r="BF29" s="200"/>
      <c r="BG29" s="200"/>
      <c r="BH29" s="200"/>
    </row>
    <row r="30" spans="1:60" ht="56.25" outlineLevel="1" x14ac:dyDescent="0.2">
      <c r="A30" s="201"/>
      <c r="B30" s="207"/>
      <c r="C30" s="241" t="s">
        <v>120</v>
      </c>
      <c r="D30" s="212"/>
      <c r="E30" s="268">
        <v>193.73099999999999</v>
      </c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  <c r="R30" s="210"/>
      <c r="S30" s="210"/>
      <c r="T30" s="211"/>
      <c r="U30" s="210"/>
      <c r="V30" s="200"/>
      <c r="W30" s="200"/>
      <c r="X30" s="200"/>
      <c r="Y30" s="200"/>
      <c r="Z30" s="200"/>
      <c r="AA30" s="200"/>
      <c r="AB30" s="200"/>
      <c r="AC30" s="200"/>
      <c r="AD30" s="200"/>
      <c r="AE30" s="200" t="s">
        <v>98</v>
      </c>
      <c r="AF30" s="200">
        <v>0</v>
      </c>
      <c r="AG30" s="200"/>
      <c r="AH30" s="200"/>
      <c r="AI30" s="200"/>
      <c r="AJ30" s="200"/>
      <c r="AK30" s="200"/>
      <c r="AL30" s="200"/>
      <c r="AM30" s="200"/>
      <c r="AN30" s="200"/>
      <c r="AO30" s="200"/>
      <c r="AP30" s="200"/>
      <c r="AQ30" s="200"/>
      <c r="AR30" s="200"/>
      <c r="AS30" s="200"/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</row>
    <row r="31" spans="1:60" ht="33.75" outlineLevel="1" x14ac:dyDescent="0.2">
      <c r="A31" s="201"/>
      <c r="B31" s="207"/>
      <c r="C31" s="241" t="s">
        <v>121</v>
      </c>
      <c r="D31" s="212"/>
      <c r="E31" s="268">
        <v>268.03800000000001</v>
      </c>
      <c r="F31" s="266"/>
      <c r="G31" s="266"/>
      <c r="H31" s="266"/>
      <c r="I31" s="266"/>
      <c r="J31" s="266"/>
      <c r="K31" s="266"/>
      <c r="L31" s="266"/>
      <c r="M31" s="266"/>
      <c r="N31" s="266"/>
      <c r="O31" s="266"/>
      <c r="P31" s="266"/>
      <c r="Q31" s="266"/>
      <c r="R31" s="210"/>
      <c r="S31" s="210"/>
      <c r="T31" s="211"/>
      <c r="U31" s="210"/>
      <c r="V31" s="200"/>
      <c r="W31" s="200"/>
      <c r="X31" s="200"/>
      <c r="Y31" s="200"/>
      <c r="Z31" s="200"/>
      <c r="AA31" s="200"/>
      <c r="AB31" s="200"/>
      <c r="AC31" s="200"/>
      <c r="AD31" s="200"/>
      <c r="AE31" s="200" t="s">
        <v>98</v>
      </c>
      <c r="AF31" s="200">
        <v>0</v>
      </c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200"/>
      <c r="BD31" s="200"/>
      <c r="BE31" s="200"/>
      <c r="BF31" s="200"/>
      <c r="BG31" s="200"/>
      <c r="BH31" s="200"/>
    </row>
    <row r="32" spans="1:60" outlineLevel="1" x14ac:dyDescent="0.2">
      <c r="A32" s="201">
        <v>10</v>
      </c>
      <c r="B32" s="207" t="s">
        <v>105</v>
      </c>
      <c r="C32" s="240" t="s">
        <v>122</v>
      </c>
      <c r="D32" s="209" t="s">
        <v>96</v>
      </c>
      <c r="E32" s="266">
        <v>353.88600000000002</v>
      </c>
      <c r="F32" s="267">
        <f>H32+J32</f>
        <v>0</v>
      </c>
      <c r="G32" s="266">
        <f>ROUND(E32*F32,2)</f>
        <v>0</v>
      </c>
      <c r="H32" s="266"/>
      <c r="I32" s="266">
        <f>ROUND(E32*H32,2)</f>
        <v>0</v>
      </c>
      <c r="J32" s="266"/>
      <c r="K32" s="266">
        <f>ROUND(E32*J32,2)</f>
        <v>0</v>
      </c>
      <c r="L32" s="266">
        <v>21</v>
      </c>
      <c r="M32" s="266">
        <f>G32*(1+L32/100)</f>
        <v>0</v>
      </c>
      <c r="N32" s="266">
        <v>0</v>
      </c>
      <c r="O32" s="266">
        <f>ROUND(E32*N32,5)</f>
        <v>0</v>
      </c>
      <c r="P32" s="266">
        <v>0</v>
      </c>
      <c r="Q32" s="266">
        <f>ROUND(E32*P32,5)</f>
        <v>0</v>
      </c>
      <c r="R32" s="210"/>
      <c r="S32" s="210"/>
      <c r="T32" s="211">
        <v>5.2999999999999999E-2</v>
      </c>
      <c r="U32" s="210">
        <f>ROUND(E32*T32,2)</f>
        <v>18.760000000000002</v>
      </c>
      <c r="V32" s="200"/>
      <c r="W32" s="200"/>
      <c r="X32" s="200"/>
      <c r="Y32" s="200"/>
      <c r="Z32" s="200"/>
      <c r="AA32" s="200"/>
      <c r="AB32" s="200"/>
      <c r="AC32" s="200"/>
      <c r="AD32" s="200"/>
      <c r="AE32" s="200" t="s">
        <v>89</v>
      </c>
      <c r="AF32" s="200"/>
      <c r="AG32" s="200"/>
      <c r="AH32" s="200"/>
      <c r="AI32" s="200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</row>
    <row r="33" spans="1:60" outlineLevel="1" x14ac:dyDescent="0.2">
      <c r="A33" s="201"/>
      <c r="B33" s="207"/>
      <c r="C33" s="241" t="s">
        <v>123</v>
      </c>
      <c r="D33" s="212"/>
      <c r="E33" s="268">
        <v>353.88600000000002</v>
      </c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10"/>
      <c r="S33" s="210"/>
      <c r="T33" s="211"/>
      <c r="U33" s="210"/>
      <c r="V33" s="200"/>
      <c r="W33" s="200"/>
      <c r="X33" s="200"/>
      <c r="Y33" s="200"/>
      <c r="Z33" s="200"/>
      <c r="AA33" s="200"/>
      <c r="AB33" s="200"/>
      <c r="AC33" s="200"/>
      <c r="AD33" s="200"/>
      <c r="AE33" s="200" t="s">
        <v>98</v>
      </c>
      <c r="AF33" s="200">
        <v>0</v>
      </c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</row>
    <row r="34" spans="1:60" ht="22.5" outlineLevel="1" x14ac:dyDescent="0.2">
      <c r="A34" s="201">
        <v>11</v>
      </c>
      <c r="B34" s="207" t="s">
        <v>108</v>
      </c>
      <c r="C34" s="240" t="s">
        <v>124</v>
      </c>
      <c r="D34" s="209" t="s">
        <v>96</v>
      </c>
      <c r="E34" s="266">
        <v>353.88600000000002</v>
      </c>
      <c r="F34" s="267">
        <f>H34+J34</f>
        <v>0</v>
      </c>
      <c r="G34" s="266">
        <f>ROUND(E34*F34,2)</f>
        <v>0</v>
      </c>
      <c r="H34" s="266"/>
      <c r="I34" s="266">
        <f>ROUND(E34*H34,2)</f>
        <v>0</v>
      </c>
      <c r="J34" s="266"/>
      <c r="K34" s="266">
        <f>ROUND(E34*J34,2)</f>
        <v>0</v>
      </c>
      <c r="L34" s="266">
        <v>21</v>
      </c>
      <c r="M34" s="266">
        <f>G34*(1+L34/100)</f>
        <v>0</v>
      </c>
      <c r="N34" s="266">
        <v>0</v>
      </c>
      <c r="O34" s="266">
        <f>ROUND(E34*N34,5)</f>
        <v>0</v>
      </c>
      <c r="P34" s="266">
        <v>0</v>
      </c>
      <c r="Q34" s="266">
        <f>ROUND(E34*P34,5)</f>
        <v>0</v>
      </c>
      <c r="R34" s="210"/>
      <c r="S34" s="210"/>
      <c r="T34" s="211">
        <v>7.3999999999999996E-2</v>
      </c>
      <c r="U34" s="210">
        <f>ROUND(E34*T34,2)</f>
        <v>26.19</v>
      </c>
      <c r="V34" s="200"/>
      <c r="W34" s="200"/>
      <c r="X34" s="200"/>
      <c r="Y34" s="200"/>
      <c r="Z34" s="200"/>
      <c r="AA34" s="200"/>
      <c r="AB34" s="200"/>
      <c r="AC34" s="200"/>
      <c r="AD34" s="200"/>
      <c r="AE34" s="200" t="s">
        <v>89</v>
      </c>
      <c r="AF34" s="200"/>
      <c r="AG34" s="200"/>
      <c r="AH34" s="200"/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</row>
    <row r="35" spans="1:60" ht="22.5" outlineLevel="1" x14ac:dyDescent="0.2">
      <c r="A35" s="201">
        <v>12</v>
      </c>
      <c r="B35" s="207" t="s">
        <v>110</v>
      </c>
      <c r="C35" s="240" t="s">
        <v>125</v>
      </c>
      <c r="D35" s="209" t="s">
        <v>96</v>
      </c>
      <c r="E35" s="266">
        <v>935.31100000000004</v>
      </c>
      <c r="F35" s="267">
        <f>H35+J35</f>
        <v>0</v>
      </c>
      <c r="G35" s="266">
        <f>ROUND(E35*F35,2)</f>
        <v>0</v>
      </c>
      <c r="H35" s="266"/>
      <c r="I35" s="266">
        <f>ROUND(E35*H35,2)</f>
        <v>0</v>
      </c>
      <c r="J35" s="266"/>
      <c r="K35" s="266">
        <f>ROUND(E35*J35,2)</f>
        <v>0</v>
      </c>
      <c r="L35" s="266">
        <v>21</v>
      </c>
      <c r="M35" s="266">
        <f>G35*(1+L35/100)</f>
        <v>0</v>
      </c>
      <c r="N35" s="266">
        <v>0</v>
      </c>
      <c r="O35" s="266">
        <f>ROUND(E35*N35,5)</f>
        <v>0</v>
      </c>
      <c r="P35" s="266">
        <v>0</v>
      </c>
      <c r="Q35" s="266">
        <f>ROUND(E35*P35,5)</f>
        <v>0</v>
      </c>
      <c r="R35" s="210"/>
      <c r="S35" s="210"/>
      <c r="T35" s="211">
        <v>4.2999999999999997E-2</v>
      </c>
      <c r="U35" s="210">
        <f>ROUND(E35*T35,2)</f>
        <v>40.22</v>
      </c>
      <c r="V35" s="200"/>
      <c r="W35" s="200"/>
      <c r="X35" s="200"/>
      <c r="Y35" s="200"/>
      <c r="Z35" s="200"/>
      <c r="AA35" s="200"/>
      <c r="AB35" s="200"/>
      <c r="AC35" s="200"/>
      <c r="AD35" s="200"/>
      <c r="AE35" s="200" t="s">
        <v>89</v>
      </c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  <c r="AZ35" s="200"/>
      <c r="BA35" s="200"/>
      <c r="BB35" s="200"/>
      <c r="BC35" s="200"/>
      <c r="BD35" s="200"/>
      <c r="BE35" s="200"/>
      <c r="BF35" s="200"/>
      <c r="BG35" s="200"/>
      <c r="BH35" s="200"/>
    </row>
    <row r="36" spans="1:60" ht="33.75" outlineLevel="1" x14ac:dyDescent="0.2">
      <c r="A36" s="201"/>
      <c r="B36" s="207"/>
      <c r="C36" s="241" t="s">
        <v>126</v>
      </c>
      <c r="D36" s="212"/>
      <c r="E36" s="268">
        <v>92.208500000000001</v>
      </c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10"/>
      <c r="S36" s="210"/>
      <c r="T36" s="211"/>
      <c r="U36" s="210"/>
      <c r="V36" s="200"/>
      <c r="W36" s="200"/>
      <c r="X36" s="200"/>
      <c r="Y36" s="200"/>
      <c r="Z36" s="200"/>
      <c r="AA36" s="200"/>
      <c r="AB36" s="200"/>
      <c r="AC36" s="200"/>
      <c r="AD36" s="200"/>
      <c r="AE36" s="200" t="s">
        <v>98</v>
      </c>
      <c r="AF36" s="200">
        <v>0</v>
      </c>
      <c r="AG36" s="200"/>
      <c r="AH36" s="200"/>
      <c r="AI36" s="200"/>
      <c r="AJ36" s="200"/>
      <c r="AK36" s="200"/>
      <c r="AL36" s="200"/>
      <c r="AM36" s="200"/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</row>
    <row r="37" spans="1:60" outlineLevel="1" x14ac:dyDescent="0.2">
      <c r="A37" s="201"/>
      <c r="B37" s="207"/>
      <c r="C37" s="241" t="s">
        <v>127</v>
      </c>
      <c r="D37" s="212"/>
      <c r="E37" s="268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266"/>
      <c r="R37" s="210"/>
      <c r="S37" s="210"/>
      <c r="T37" s="211"/>
      <c r="U37" s="210"/>
      <c r="V37" s="200"/>
      <c r="W37" s="200"/>
      <c r="X37" s="200"/>
      <c r="Y37" s="200"/>
      <c r="Z37" s="200"/>
      <c r="AA37" s="200"/>
      <c r="AB37" s="200"/>
      <c r="AC37" s="200"/>
      <c r="AD37" s="200"/>
      <c r="AE37" s="200" t="s">
        <v>98</v>
      </c>
      <c r="AF37" s="200">
        <v>0</v>
      </c>
      <c r="AG37" s="200"/>
      <c r="AH37" s="200"/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0"/>
      <c r="BB37" s="200"/>
      <c r="BC37" s="200"/>
      <c r="BD37" s="200"/>
      <c r="BE37" s="200"/>
      <c r="BF37" s="200"/>
      <c r="BG37" s="200"/>
      <c r="BH37" s="200"/>
    </row>
    <row r="38" spans="1:60" ht="56.25" outlineLevel="1" x14ac:dyDescent="0.2">
      <c r="A38" s="201"/>
      <c r="B38" s="207"/>
      <c r="C38" s="241" t="s">
        <v>128</v>
      </c>
      <c r="D38" s="212"/>
      <c r="E38" s="268">
        <v>373.82799999999997</v>
      </c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10"/>
      <c r="S38" s="210"/>
      <c r="T38" s="211"/>
      <c r="U38" s="210"/>
      <c r="V38" s="200"/>
      <c r="W38" s="200"/>
      <c r="X38" s="200"/>
      <c r="Y38" s="200"/>
      <c r="Z38" s="200"/>
      <c r="AA38" s="200"/>
      <c r="AB38" s="200"/>
      <c r="AC38" s="200"/>
      <c r="AD38" s="200"/>
      <c r="AE38" s="200" t="s">
        <v>98</v>
      </c>
      <c r="AF38" s="200">
        <v>0</v>
      </c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</row>
    <row r="39" spans="1:60" ht="33.75" outlineLevel="1" x14ac:dyDescent="0.2">
      <c r="A39" s="201"/>
      <c r="B39" s="207"/>
      <c r="C39" s="241" t="s">
        <v>129</v>
      </c>
      <c r="D39" s="212"/>
      <c r="E39" s="268">
        <v>469.27449999999999</v>
      </c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  <c r="Q39" s="266"/>
      <c r="R39" s="210"/>
      <c r="S39" s="210"/>
      <c r="T39" s="211"/>
      <c r="U39" s="210"/>
      <c r="V39" s="200"/>
      <c r="W39" s="200"/>
      <c r="X39" s="200"/>
      <c r="Y39" s="200"/>
      <c r="Z39" s="200"/>
      <c r="AA39" s="200"/>
      <c r="AB39" s="200"/>
      <c r="AC39" s="200"/>
      <c r="AD39" s="200"/>
      <c r="AE39" s="200" t="s">
        <v>98</v>
      </c>
      <c r="AF39" s="200">
        <v>0</v>
      </c>
      <c r="AG39" s="200"/>
      <c r="AH39" s="200"/>
      <c r="AI39" s="200"/>
      <c r="AJ39" s="200"/>
      <c r="AK39" s="200"/>
      <c r="AL39" s="200"/>
      <c r="AM39" s="200"/>
      <c r="AN39" s="200"/>
      <c r="AO39" s="200"/>
      <c r="AP39" s="200"/>
      <c r="AQ39" s="200"/>
      <c r="AR39" s="200"/>
      <c r="AS39" s="200"/>
      <c r="AT39" s="200"/>
      <c r="AU39" s="200"/>
      <c r="AV39" s="200"/>
      <c r="AW39" s="200"/>
      <c r="AX39" s="200"/>
      <c r="AY39" s="200"/>
      <c r="AZ39" s="200"/>
      <c r="BA39" s="200"/>
      <c r="BB39" s="200"/>
      <c r="BC39" s="200"/>
      <c r="BD39" s="200"/>
      <c r="BE39" s="200"/>
      <c r="BF39" s="200"/>
      <c r="BG39" s="200"/>
      <c r="BH39" s="200"/>
    </row>
    <row r="40" spans="1:60" outlineLevel="1" x14ac:dyDescent="0.2">
      <c r="A40" s="201">
        <v>13</v>
      </c>
      <c r="B40" s="207" t="s">
        <v>130</v>
      </c>
      <c r="C40" s="240" t="s">
        <v>131</v>
      </c>
      <c r="D40" s="209" t="s">
        <v>132</v>
      </c>
      <c r="E40" s="266">
        <v>1120.3</v>
      </c>
      <c r="F40" s="267">
        <f>H40+J40</f>
        <v>0</v>
      </c>
      <c r="G40" s="266">
        <f>ROUND(E40*F40,2)</f>
        <v>0</v>
      </c>
      <c r="H40" s="266"/>
      <c r="I40" s="266">
        <f>ROUND(E40*H40,2)</f>
        <v>0</v>
      </c>
      <c r="J40" s="266"/>
      <c r="K40" s="266">
        <f>ROUND(E40*J40,2)</f>
        <v>0</v>
      </c>
      <c r="L40" s="266">
        <v>21</v>
      </c>
      <c r="M40" s="266">
        <f>G40*(1+L40/100)</f>
        <v>0</v>
      </c>
      <c r="N40" s="266">
        <v>0</v>
      </c>
      <c r="O40" s="266">
        <f>ROUND(E40*N40,5)</f>
        <v>0</v>
      </c>
      <c r="P40" s="266">
        <v>0</v>
      </c>
      <c r="Q40" s="266">
        <f>ROUND(E40*P40,5)</f>
        <v>0</v>
      </c>
      <c r="R40" s="210"/>
      <c r="S40" s="210"/>
      <c r="T40" s="211">
        <v>4.7E-2</v>
      </c>
      <c r="U40" s="210">
        <f>ROUND(E40*T40,2)</f>
        <v>52.65</v>
      </c>
      <c r="V40" s="200"/>
      <c r="W40" s="200"/>
      <c r="X40" s="200"/>
      <c r="Y40" s="200"/>
      <c r="Z40" s="200"/>
      <c r="AA40" s="200"/>
      <c r="AB40" s="200"/>
      <c r="AC40" s="200"/>
      <c r="AD40" s="200"/>
      <c r="AE40" s="200" t="s">
        <v>89</v>
      </c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0"/>
      <c r="AZ40" s="200"/>
      <c r="BA40" s="200"/>
      <c r="BB40" s="200"/>
      <c r="BC40" s="200"/>
      <c r="BD40" s="200"/>
      <c r="BE40" s="200"/>
      <c r="BF40" s="200"/>
      <c r="BG40" s="200"/>
      <c r="BH40" s="200"/>
    </row>
    <row r="41" spans="1:60" outlineLevel="1" x14ac:dyDescent="0.2">
      <c r="A41" s="201"/>
      <c r="B41" s="207"/>
      <c r="C41" s="241" t="s">
        <v>133</v>
      </c>
      <c r="D41" s="212"/>
      <c r="E41" s="268">
        <v>527.9</v>
      </c>
      <c r="F41" s="266"/>
      <c r="G41" s="266"/>
      <c r="H41" s="266"/>
      <c r="I41" s="266"/>
      <c r="J41" s="266"/>
      <c r="K41" s="266"/>
      <c r="L41" s="266"/>
      <c r="M41" s="266"/>
      <c r="N41" s="266"/>
      <c r="O41" s="266"/>
      <c r="P41" s="266"/>
      <c r="Q41" s="266"/>
      <c r="R41" s="210"/>
      <c r="S41" s="210"/>
      <c r="T41" s="211"/>
      <c r="U41" s="210"/>
      <c r="V41" s="200"/>
      <c r="W41" s="200"/>
      <c r="X41" s="200"/>
      <c r="Y41" s="200"/>
      <c r="Z41" s="200"/>
      <c r="AA41" s="200"/>
      <c r="AB41" s="200"/>
      <c r="AC41" s="200"/>
      <c r="AD41" s="200"/>
      <c r="AE41" s="200" t="s">
        <v>98</v>
      </c>
      <c r="AF41" s="200">
        <v>0</v>
      </c>
      <c r="AG41" s="200"/>
      <c r="AH41" s="200"/>
      <c r="AI41" s="200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200"/>
      <c r="AY41" s="200"/>
      <c r="AZ41" s="200"/>
      <c r="BA41" s="200"/>
      <c r="BB41" s="200"/>
      <c r="BC41" s="200"/>
      <c r="BD41" s="200"/>
      <c r="BE41" s="200"/>
      <c r="BF41" s="200"/>
      <c r="BG41" s="200"/>
      <c r="BH41" s="200"/>
    </row>
    <row r="42" spans="1:60" outlineLevel="1" x14ac:dyDescent="0.2">
      <c r="A42" s="201"/>
      <c r="B42" s="207"/>
      <c r="C42" s="241" t="s">
        <v>134</v>
      </c>
      <c r="D42" s="212"/>
      <c r="E42" s="268">
        <v>592.4</v>
      </c>
      <c r="F42" s="266"/>
      <c r="G42" s="266"/>
      <c r="H42" s="266"/>
      <c r="I42" s="266"/>
      <c r="J42" s="266"/>
      <c r="K42" s="266"/>
      <c r="L42" s="266"/>
      <c r="M42" s="266"/>
      <c r="N42" s="266"/>
      <c r="O42" s="266"/>
      <c r="P42" s="266"/>
      <c r="Q42" s="266"/>
      <c r="R42" s="210"/>
      <c r="S42" s="210"/>
      <c r="T42" s="211"/>
      <c r="U42" s="210"/>
      <c r="V42" s="200"/>
      <c r="W42" s="200"/>
      <c r="X42" s="200"/>
      <c r="Y42" s="200"/>
      <c r="Z42" s="200"/>
      <c r="AA42" s="200"/>
      <c r="AB42" s="200"/>
      <c r="AC42" s="200"/>
      <c r="AD42" s="200"/>
      <c r="AE42" s="200" t="s">
        <v>98</v>
      </c>
      <c r="AF42" s="200">
        <v>0</v>
      </c>
      <c r="AG42" s="200"/>
      <c r="AH42" s="200"/>
      <c r="AI42" s="200"/>
      <c r="AJ42" s="200"/>
      <c r="AK42" s="200"/>
      <c r="AL42" s="200"/>
      <c r="AM42" s="200"/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200"/>
      <c r="BE42" s="200"/>
      <c r="BF42" s="200"/>
      <c r="BG42" s="200"/>
      <c r="BH42" s="200"/>
    </row>
    <row r="43" spans="1:60" outlineLevel="1" x14ac:dyDescent="0.2">
      <c r="A43" s="201">
        <v>14</v>
      </c>
      <c r="B43" s="207" t="s">
        <v>135</v>
      </c>
      <c r="C43" s="240" t="s">
        <v>136</v>
      </c>
      <c r="D43" s="209" t="s">
        <v>137</v>
      </c>
      <c r="E43" s="266">
        <v>28.0075</v>
      </c>
      <c r="F43" s="267">
        <f>H43+J43</f>
        <v>0</v>
      </c>
      <c r="G43" s="266">
        <f>ROUND(E43*F43,2)</f>
        <v>0</v>
      </c>
      <c r="H43" s="266"/>
      <c r="I43" s="266">
        <f>ROUND(E43*H43,2)</f>
        <v>0</v>
      </c>
      <c r="J43" s="266"/>
      <c r="K43" s="266">
        <f>ROUND(E43*J43,2)</f>
        <v>0</v>
      </c>
      <c r="L43" s="266">
        <v>21</v>
      </c>
      <c r="M43" s="266">
        <f>G43*(1+L43/100)</f>
        <v>0</v>
      </c>
      <c r="N43" s="266">
        <v>1E-3</v>
      </c>
      <c r="O43" s="266">
        <f>ROUND(E43*N43,5)</f>
        <v>2.801E-2</v>
      </c>
      <c r="P43" s="266">
        <v>0</v>
      </c>
      <c r="Q43" s="266">
        <f>ROUND(E43*P43,5)</f>
        <v>0</v>
      </c>
      <c r="R43" s="210"/>
      <c r="S43" s="210"/>
      <c r="T43" s="211">
        <v>0</v>
      </c>
      <c r="U43" s="210">
        <f>ROUND(E43*T43,2)</f>
        <v>0</v>
      </c>
      <c r="V43" s="200"/>
      <c r="W43" s="200"/>
      <c r="X43" s="200"/>
      <c r="Y43" s="200"/>
      <c r="Z43" s="200"/>
      <c r="AA43" s="200"/>
      <c r="AB43" s="200"/>
      <c r="AC43" s="200"/>
      <c r="AD43" s="200"/>
      <c r="AE43" s="200" t="s">
        <v>138</v>
      </c>
      <c r="AF43" s="200"/>
      <c r="AG43" s="200"/>
      <c r="AH43" s="200"/>
      <c r="AI43" s="200"/>
      <c r="AJ43" s="200"/>
      <c r="AK43" s="200"/>
      <c r="AL43" s="200"/>
      <c r="AM43" s="200"/>
      <c r="AN43" s="200"/>
      <c r="AO43" s="200"/>
      <c r="AP43" s="200"/>
      <c r="AQ43" s="200"/>
      <c r="AR43" s="200"/>
      <c r="AS43" s="200"/>
      <c r="AT43" s="200"/>
      <c r="AU43" s="200"/>
      <c r="AV43" s="200"/>
      <c r="AW43" s="200"/>
      <c r="AX43" s="200"/>
      <c r="AY43" s="200"/>
      <c r="AZ43" s="200"/>
      <c r="BA43" s="200"/>
      <c r="BB43" s="200"/>
      <c r="BC43" s="200"/>
      <c r="BD43" s="200"/>
      <c r="BE43" s="200"/>
      <c r="BF43" s="200"/>
      <c r="BG43" s="200"/>
      <c r="BH43" s="200"/>
    </row>
    <row r="44" spans="1:60" outlineLevel="1" x14ac:dyDescent="0.2">
      <c r="A44" s="201"/>
      <c r="B44" s="207"/>
      <c r="C44" s="241" t="s">
        <v>139</v>
      </c>
      <c r="D44" s="212"/>
      <c r="E44" s="268">
        <v>13.1975</v>
      </c>
      <c r="F44" s="266"/>
      <c r="G44" s="266"/>
      <c r="H44" s="266"/>
      <c r="I44" s="266"/>
      <c r="J44" s="266"/>
      <c r="K44" s="266"/>
      <c r="L44" s="266"/>
      <c r="M44" s="266"/>
      <c r="N44" s="266"/>
      <c r="O44" s="266"/>
      <c r="P44" s="266"/>
      <c r="Q44" s="266"/>
      <c r="R44" s="210"/>
      <c r="S44" s="210"/>
      <c r="T44" s="211"/>
      <c r="U44" s="210"/>
      <c r="V44" s="200"/>
      <c r="W44" s="200"/>
      <c r="X44" s="200"/>
      <c r="Y44" s="200"/>
      <c r="Z44" s="200"/>
      <c r="AA44" s="200"/>
      <c r="AB44" s="200"/>
      <c r="AC44" s="200"/>
      <c r="AD44" s="200"/>
      <c r="AE44" s="200" t="s">
        <v>98</v>
      </c>
      <c r="AF44" s="200">
        <v>0</v>
      </c>
      <c r="AG44" s="200"/>
      <c r="AH44" s="200"/>
      <c r="AI44" s="200"/>
      <c r="AJ44" s="200"/>
      <c r="AK44" s="200"/>
      <c r="AL44" s="200"/>
      <c r="AM44" s="200"/>
      <c r="AN44" s="200"/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0"/>
      <c r="BB44" s="200"/>
      <c r="BC44" s="200"/>
      <c r="BD44" s="200"/>
      <c r="BE44" s="200"/>
      <c r="BF44" s="200"/>
      <c r="BG44" s="200"/>
      <c r="BH44" s="200"/>
    </row>
    <row r="45" spans="1:60" outlineLevel="1" x14ac:dyDescent="0.2">
      <c r="A45" s="201"/>
      <c r="B45" s="207"/>
      <c r="C45" s="241" t="s">
        <v>140</v>
      </c>
      <c r="D45" s="212"/>
      <c r="E45" s="268">
        <v>14.81</v>
      </c>
      <c r="F45" s="266"/>
      <c r="G45" s="266"/>
      <c r="H45" s="266"/>
      <c r="I45" s="266"/>
      <c r="J45" s="266"/>
      <c r="K45" s="266"/>
      <c r="L45" s="266"/>
      <c r="M45" s="266"/>
      <c r="N45" s="266"/>
      <c r="O45" s="266"/>
      <c r="P45" s="266"/>
      <c r="Q45" s="266"/>
      <c r="R45" s="210"/>
      <c r="S45" s="210"/>
      <c r="T45" s="211"/>
      <c r="U45" s="210"/>
      <c r="V45" s="200"/>
      <c r="W45" s="200"/>
      <c r="X45" s="200"/>
      <c r="Y45" s="200"/>
      <c r="Z45" s="200"/>
      <c r="AA45" s="200"/>
      <c r="AB45" s="200"/>
      <c r="AC45" s="200"/>
      <c r="AD45" s="200"/>
      <c r="AE45" s="200" t="s">
        <v>98</v>
      </c>
      <c r="AF45" s="200">
        <v>0</v>
      </c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</row>
    <row r="46" spans="1:60" x14ac:dyDescent="0.2">
      <c r="A46" s="202" t="s">
        <v>84</v>
      </c>
      <c r="B46" s="208" t="s">
        <v>53</v>
      </c>
      <c r="C46" s="242" t="s">
        <v>54</v>
      </c>
      <c r="D46" s="213"/>
      <c r="E46" s="269"/>
      <c r="F46" s="269"/>
      <c r="G46" s="269">
        <f>SUMIF(AE47:AE61,"&lt;&gt;NOR",G47:G61)</f>
        <v>0</v>
      </c>
      <c r="H46" s="269"/>
      <c r="I46" s="269">
        <f>SUM(I47:I61)</f>
        <v>0</v>
      </c>
      <c r="J46" s="269"/>
      <c r="K46" s="269">
        <f>SUM(K47:K61)</f>
        <v>0</v>
      </c>
      <c r="L46" s="269"/>
      <c r="M46" s="269">
        <f>SUM(M47:M61)</f>
        <v>0</v>
      </c>
      <c r="N46" s="269"/>
      <c r="O46" s="269">
        <f>SUM(O47:O61)</f>
        <v>1187.25424</v>
      </c>
      <c r="P46" s="269"/>
      <c r="Q46" s="269">
        <f>SUM(Q47:Q61)</f>
        <v>0</v>
      </c>
      <c r="R46" s="214"/>
      <c r="S46" s="214"/>
      <c r="T46" s="215"/>
      <c r="U46" s="214">
        <f>SUM(U47:U61)</f>
        <v>935.38</v>
      </c>
      <c r="AE46" t="s">
        <v>85</v>
      </c>
    </row>
    <row r="47" spans="1:60" outlineLevel="1" x14ac:dyDescent="0.2">
      <c r="A47" s="201">
        <v>15</v>
      </c>
      <c r="B47" s="207" t="s">
        <v>141</v>
      </c>
      <c r="C47" s="240" t="s">
        <v>142</v>
      </c>
      <c r="D47" s="209" t="s">
        <v>96</v>
      </c>
      <c r="E47" s="266">
        <v>183.24</v>
      </c>
      <c r="F47" s="267">
        <f>H47+J47</f>
        <v>0</v>
      </c>
      <c r="G47" s="266">
        <f>ROUND(E47*F47,2)</f>
        <v>0</v>
      </c>
      <c r="H47" s="266"/>
      <c r="I47" s="266">
        <f>ROUND(E47*H47,2)</f>
        <v>0</v>
      </c>
      <c r="J47" s="266"/>
      <c r="K47" s="266">
        <f>ROUND(E47*J47,2)</f>
        <v>0</v>
      </c>
      <c r="L47" s="266">
        <v>21</v>
      </c>
      <c r="M47" s="266">
        <f>G47*(1+L47/100)</f>
        <v>0</v>
      </c>
      <c r="N47" s="266">
        <v>2.27136</v>
      </c>
      <c r="O47" s="266">
        <f>ROUND(E47*N47,5)</f>
        <v>416.20400999999998</v>
      </c>
      <c r="P47" s="266">
        <v>0</v>
      </c>
      <c r="Q47" s="266">
        <f>ROUND(E47*P47,5)</f>
        <v>0</v>
      </c>
      <c r="R47" s="210"/>
      <c r="S47" s="210"/>
      <c r="T47" s="211">
        <v>0.67400000000000004</v>
      </c>
      <c r="U47" s="210">
        <f>ROUND(E47*T47,2)</f>
        <v>123.5</v>
      </c>
      <c r="V47" s="200"/>
      <c r="W47" s="200"/>
      <c r="X47" s="200"/>
      <c r="Y47" s="200"/>
      <c r="Z47" s="200"/>
      <c r="AA47" s="200"/>
      <c r="AB47" s="200"/>
      <c r="AC47" s="200"/>
      <c r="AD47" s="200"/>
      <c r="AE47" s="200" t="s">
        <v>89</v>
      </c>
      <c r="AF47" s="200"/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</row>
    <row r="48" spans="1:60" outlineLevel="1" x14ac:dyDescent="0.2">
      <c r="A48" s="201"/>
      <c r="B48" s="207"/>
      <c r="C48" s="241" t="s">
        <v>143</v>
      </c>
      <c r="D48" s="212"/>
      <c r="E48" s="268">
        <v>84.88</v>
      </c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  <c r="Q48" s="266"/>
      <c r="R48" s="210"/>
      <c r="S48" s="210"/>
      <c r="T48" s="211"/>
      <c r="U48" s="210"/>
      <c r="V48" s="200"/>
      <c r="W48" s="200"/>
      <c r="X48" s="200"/>
      <c r="Y48" s="200"/>
      <c r="Z48" s="200"/>
      <c r="AA48" s="200"/>
      <c r="AB48" s="200"/>
      <c r="AC48" s="200"/>
      <c r="AD48" s="200"/>
      <c r="AE48" s="200" t="s">
        <v>98</v>
      </c>
      <c r="AF48" s="200">
        <v>0</v>
      </c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</row>
    <row r="49" spans="1:60" outlineLevel="1" x14ac:dyDescent="0.2">
      <c r="A49" s="201"/>
      <c r="B49" s="207"/>
      <c r="C49" s="241" t="s">
        <v>144</v>
      </c>
      <c r="D49" s="212"/>
      <c r="E49" s="268">
        <v>98.36</v>
      </c>
      <c r="F49" s="266"/>
      <c r="G49" s="266"/>
      <c r="H49" s="266"/>
      <c r="I49" s="266"/>
      <c r="J49" s="266"/>
      <c r="K49" s="266"/>
      <c r="L49" s="266"/>
      <c r="M49" s="266"/>
      <c r="N49" s="266"/>
      <c r="O49" s="266"/>
      <c r="P49" s="266"/>
      <c r="Q49" s="266"/>
      <c r="R49" s="210"/>
      <c r="S49" s="210"/>
      <c r="T49" s="211"/>
      <c r="U49" s="210"/>
      <c r="V49" s="200"/>
      <c r="W49" s="200"/>
      <c r="X49" s="200"/>
      <c r="Y49" s="200"/>
      <c r="Z49" s="200"/>
      <c r="AA49" s="200"/>
      <c r="AB49" s="200"/>
      <c r="AC49" s="200"/>
      <c r="AD49" s="200"/>
      <c r="AE49" s="200" t="s">
        <v>98</v>
      </c>
      <c r="AF49" s="200">
        <v>0</v>
      </c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</row>
    <row r="50" spans="1:60" ht="22.5" outlineLevel="1" x14ac:dyDescent="0.2">
      <c r="A50" s="201">
        <v>16</v>
      </c>
      <c r="B50" s="207" t="s">
        <v>145</v>
      </c>
      <c r="C50" s="240" t="s">
        <v>146</v>
      </c>
      <c r="D50" s="209" t="s">
        <v>96</v>
      </c>
      <c r="E50" s="266">
        <v>141.85300000000001</v>
      </c>
      <c r="F50" s="267">
        <f>H50+J50</f>
        <v>0</v>
      </c>
      <c r="G50" s="266">
        <f>ROUND(E50*F50,2)</f>
        <v>0</v>
      </c>
      <c r="H50" s="266"/>
      <c r="I50" s="266">
        <f>ROUND(E50*H50,2)</f>
        <v>0</v>
      </c>
      <c r="J50" s="266"/>
      <c r="K50" s="266">
        <f>ROUND(E50*J50,2)</f>
        <v>0</v>
      </c>
      <c r="L50" s="266">
        <v>21</v>
      </c>
      <c r="M50" s="266">
        <f>G50*(1+L50/100)</f>
        <v>0</v>
      </c>
      <c r="N50" s="266">
        <v>1.9973700000000001</v>
      </c>
      <c r="O50" s="266">
        <f>ROUND(E50*N50,5)</f>
        <v>283.33292999999998</v>
      </c>
      <c r="P50" s="266">
        <v>0</v>
      </c>
      <c r="Q50" s="266">
        <f>ROUND(E50*P50,5)</f>
        <v>0</v>
      </c>
      <c r="R50" s="210"/>
      <c r="S50" s="210"/>
      <c r="T50" s="211">
        <v>2.4710000000000001</v>
      </c>
      <c r="U50" s="210">
        <f>ROUND(E50*T50,2)</f>
        <v>350.52</v>
      </c>
      <c r="V50" s="200"/>
      <c r="W50" s="200"/>
      <c r="X50" s="200"/>
      <c r="Y50" s="200"/>
      <c r="Z50" s="200"/>
      <c r="AA50" s="200"/>
      <c r="AB50" s="200"/>
      <c r="AC50" s="200"/>
      <c r="AD50" s="200"/>
      <c r="AE50" s="200" t="s">
        <v>89</v>
      </c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</row>
    <row r="51" spans="1:60" ht="33.75" outlineLevel="1" x14ac:dyDescent="0.2">
      <c r="A51" s="201"/>
      <c r="B51" s="207"/>
      <c r="C51" s="241" t="s">
        <v>147</v>
      </c>
      <c r="D51" s="212"/>
      <c r="E51" s="268">
        <v>54.554000000000002</v>
      </c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  <c r="Q51" s="266"/>
      <c r="R51" s="210"/>
      <c r="S51" s="210"/>
      <c r="T51" s="211"/>
      <c r="U51" s="210"/>
      <c r="V51" s="200"/>
      <c r="W51" s="200"/>
      <c r="X51" s="200"/>
      <c r="Y51" s="200"/>
      <c r="Z51" s="200"/>
      <c r="AA51" s="200"/>
      <c r="AB51" s="200"/>
      <c r="AC51" s="200"/>
      <c r="AD51" s="200"/>
      <c r="AE51" s="200" t="s">
        <v>98</v>
      </c>
      <c r="AF51" s="200">
        <v>0</v>
      </c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</row>
    <row r="52" spans="1:60" ht="33.75" outlineLevel="1" x14ac:dyDescent="0.2">
      <c r="A52" s="201"/>
      <c r="B52" s="207"/>
      <c r="C52" s="241" t="s">
        <v>148</v>
      </c>
      <c r="D52" s="212"/>
      <c r="E52" s="268">
        <v>11.417</v>
      </c>
      <c r="F52" s="266"/>
      <c r="G52" s="266"/>
      <c r="H52" s="266"/>
      <c r="I52" s="266"/>
      <c r="J52" s="266"/>
      <c r="K52" s="266"/>
      <c r="L52" s="266"/>
      <c r="M52" s="266"/>
      <c r="N52" s="266"/>
      <c r="O52" s="266"/>
      <c r="P52" s="266"/>
      <c r="Q52" s="266"/>
      <c r="R52" s="210"/>
      <c r="S52" s="210"/>
      <c r="T52" s="211"/>
      <c r="U52" s="210"/>
      <c r="V52" s="200"/>
      <c r="W52" s="200"/>
      <c r="X52" s="200"/>
      <c r="Y52" s="200"/>
      <c r="Z52" s="200"/>
      <c r="AA52" s="200"/>
      <c r="AB52" s="200"/>
      <c r="AC52" s="200"/>
      <c r="AD52" s="200"/>
      <c r="AE52" s="200" t="s">
        <v>98</v>
      </c>
      <c r="AF52" s="200">
        <v>0</v>
      </c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</row>
    <row r="53" spans="1:60" ht="33.75" outlineLevel="1" x14ac:dyDescent="0.2">
      <c r="A53" s="201"/>
      <c r="B53" s="207"/>
      <c r="C53" s="241" t="s">
        <v>149</v>
      </c>
      <c r="D53" s="212"/>
      <c r="E53" s="268">
        <v>30.102</v>
      </c>
      <c r="F53" s="266"/>
      <c r="G53" s="266"/>
      <c r="H53" s="266"/>
      <c r="I53" s="266"/>
      <c r="J53" s="266"/>
      <c r="K53" s="266"/>
      <c r="L53" s="266"/>
      <c r="M53" s="266"/>
      <c r="N53" s="266"/>
      <c r="O53" s="266"/>
      <c r="P53" s="266"/>
      <c r="Q53" s="266"/>
      <c r="R53" s="210"/>
      <c r="S53" s="210"/>
      <c r="T53" s="211"/>
      <c r="U53" s="210"/>
      <c r="V53" s="200"/>
      <c r="W53" s="200"/>
      <c r="X53" s="200"/>
      <c r="Y53" s="200"/>
      <c r="Z53" s="200"/>
      <c r="AA53" s="200"/>
      <c r="AB53" s="200"/>
      <c r="AC53" s="200"/>
      <c r="AD53" s="200"/>
      <c r="AE53" s="200" t="s">
        <v>98</v>
      </c>
      <c r="AF53" s="200">
        <v>0</v>
      </c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</row>
    <row r="54" spans="1:60" ht="33.75" outlineLevel="1" x14ac:dyDescent="0.2">
      <c r="A54" s="201"/>
      <c r="B54" s="207"/>
      <c r="C54" s="241" t="s">
        <v>150</v>
      </c>
      <c r="D54" s="212"/>
      <c r="E54" s="268">
        <v>45.78</v>
      </c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  <c r="Q54" s="266"/>
      <c r="R54" s="210"/>
      <c r="S54" s="210"/>
      <c r="T54" s="211"/>
      <c r="U54" s="210"/>
      <c r="V54" s="200"/>
      <c r="W54" s="200"/>
      <c r="X54" s="200"/>
      <c r="Y54" s="200"/>
      <c r="Z54" s="200"/>
      <c r="AA54" s="200"/>
      <c r="AB54" s="200"/>
      <c r="AC54" s="200"/>
      <c r="AD54" s="200"/>
      <c r="AE54" s="200" t="s">
        <v>98</v>
      </c>
      <c r="AF54" s="200">
        <v>0</v>
      </c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</row>
    <row r="55" spans="1:60" ht="22.5" outlineLevel="1" x14ac:dyDescent="0.2">
      <c r="A55" s="201">
        <v>17</v>
      </c>
      <c r="B55" s="207" t="s">
        <v>145</v>
      </c>
      <c r="C55" s="240" t="s">
        <v>151</v>
      </c>
      <c r="D55" s="209" t="s">
        <v>96</v>
      </c>
      <c r="E55" s="266">
        <v>177.00700000000001</v>
      </c>
      <c r="F55" s="267">
        <f>H55+J55</f>
        <v>0</v>
      </c>
      <c r="G55" s="266">
        <f>ROUND(E55*F55,2)</f>
        <v>0</v>
      </c>
      <c r="H55" s="266"/>
      <c r="I55" s="266">
        <f>ROUND(E55*H55,2)</f>
        <v>0</v>
      </c>
      <c r="J55" s="266"/>
      <c r="K55" s="266">
        <f>ROUND(E55*J55,2)</f>
        <v>0</v>
      </c>
      <c r="L55" s="266">
        <v>21</v>
      </c>
      <c r="M55" s="266">
        <f>G55*(1+L55/100)</f>
        <v>0</v>
      </c>
      <c r="N55" s="266">
        <v>1.9973700000000001</v>
      </c>
      <c r="O55" s="266">
        <f>ROUND(E55*N55,5)</f>
        <v>353.54847000000001</v>
      </c>
      <c r="P55" s="266">
        <v>0</v>
      </c>
      <c r="Q55" s="266">
        <f>ROUND(E55*P55,5)</f>
        <v>0</v>
      </c>
      <c r="R55" s="210"/>
      <c r="S55" s="210"/>
      <c r="T55" s="211">
        <v>2.4710000000000001</v>
      </c>
      <c r="U55" s="210">
        <f>ROUND(E55*T55,2)</f>
        <v>437.38</v>
      </c>
      <c r="V55" s="200"/>
      <c r="W55" s="200"/>
      <c r="X55" s="200"/>
      <c r="Y55" s="200"/>
      <c r="Z55" s="200"/>
      <c r="AA55" s="200"/>
      <c r="AB55" s="200"/>
      <c r="AC55" s="200"/>
      <c r="AD55" s="200"/>
      <c r="AE55" s="200" t="s">
        <v>89</v>
      </c>
      <c r="AF55" s="200"/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</row>
    <row r="56" spans="1:60" ht="33.75" outlineLevel="1" x14ac:dyDescent="0.2">
      <c r="A56" s="201"/>
      <c r="B56" s="207"/>
      <c r="C56" s="241" t="s">
        <v>152</v>
      </c>
      <c r="D56" s="212"/>
      <c r="E56" s="268">
        <v>38.448999999999998</v>
      </c>
      <c r="F56" s="266"/>
      <c r="G56" s="266"/>
      <c r="H56" s="266"/>
      <c r="I56" s="266"/>
      <c r="J56" s="266"/>
      <c r="K56" s="266"/>
      <c r="L56" s="266"/>
      <c r="M56" s="266"/>
      <c r="N56" s="266"/>
      <c r="O56" s="266"/>
      <c r="P56" s="266"/>
      <c r="Q56" s="266"/>
      <c r="R56" s="210"/>
      <c r="S56" s="210"/>
      <c r="T56" s="211"/>
      <c r="U56" s="210"/>
      <c r="V56" s="200"/>
      <c r="W56" s="200"/>
      <c r="X56" s="200"/>
      <c r="Y56" s="200"/>
      <c r="Z56" s="200"/>
      <c r="AA56" s="200"/>
      <c r="AB56" s="200"/>
      <c r="AC56" s="200"/>
      <c r="AD56" s="200"/>
      <c r="AE56" s="200" t="s">
        <v>98</v>
      </c>
      <c r="AF56" s="200">
        <v>0</v>
      </c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00"/>
      <c r="AT56" s="200"/>
      <c r="AU56" s="200"/>
      <c r="AV56" s="200"/>
      <c r="AW56" s="200"/>
      <c r="AX56" s="200"/>
      <c r="AY56" s="200"/>
      <c r="AZ56" s="200"/>
      <c r="BA56" s="200"/>
      <c r="BB56" s="200"/>
      <c r="BC56" s="200"/>
      <c r="BD56" s="200"/>
      <c r="BE56" s="200"/>
      <c r="BF56" s="200"/>
      <c r="BG56" s="200"/>
      <c r="BH56" s="200"/>
    </row>
    <row r="57" spans="1:60" outlineLevel="1" x14ac:dyDescent="0.2">
      <c r="A57" s="201"/>
      <c r="B57" s="207"/>
      <c r="C57" s="241" t="s">
        <v>153</v>
      </c>
      <c r="D57" s="212"/>
      <c r="E57" s="268">
        <v>5.3460000000000001</v>
      </c>
      <c r="F57" s="266"/>
      <c r="G57" s="266"/>
      <c r="H57" s="266"/>
      <c r="I57" s="266"/>
      <c r="J57" s="266"/>
      <c r="K57" s="266"/>
      <c r="L57" s="266"/>
      <c r="M57" s="266"/>
      <c r="N57" s="266"/>
      <c r="O57" s="266"/>
      <c r="P57" s="266"/>
      <c r="Q57" s="266"/>
      <c r="R57" s="210"/>
      <c r="S57" s="210"/>
      <c r="T57" s="211"/>
      <c r="U57" s="210"/>
      <c r="V57" s="200"/>
      <c r="W57" s="200"/>
      <c r="X57" s="200"/>
      <c r="Y57" s="200"/>
      <c r="Z57" s="200"/>
      <c r="AA57" s="200"/>
      <c r="AB57" s="200"/>
      <c r="AC57" s="200"/>
      <c r="AD57" s="200"/>
      <c r="AE57" s="200" t="s">
        <v>98</v>
      </c>
      <c r="AF57" s="200">
        <v>0</v>
      </c>
      <c r="AG57" s="200"/>
      <c r="AH57" s="200"/>
      <c r="AI57" s="200"/>
      <c r="AJ57" s="200"/>
      <c r="AK57" s="200"/>
      <c r="AL57" s="200"/>
      <c r="AM57" s="200"/>
      <c r="AN57" s="200"/>
      <c r="AO57" s="200"/>
      <c r="AP57" s="200"/>
      <c r="AQ57" s="200"/>
      <c r="AR57" s="200"/>
      <c r="AS57" s="200"/>
      <c r="AT57" s="200"/>
      <c r="AU57" s="200"/>
      <c r="AV57" s="200"/>
      <c r="AW57" s="200"/>
      <c r="AX57" s="200"/>
      <c r="AY57" s="200"/>
      <c r="AZ57" s="200"/>
      <c r="BA57" s="200"/>
      <c r="BB57" s="200"/>
      <c r="BC57" s="200"/>
      <c r="BD57" s="200"/>
      <c r="BE57" s="200"/>
      <c r="BF57" s="200"/>
      <c r="BG57" s="200"/>
      <c r="BH57" s="200"/>
    </row>
    <row r="58" spans="1:60" ht="56.25" outlineLevel="1" x14ac:dyDescent="0.2">
      <c r="A58" s="201"/>
      <c r="B58" s="207"/>
      <c r="C58" s="241" t="s">
        <v>154</v>
      </c>
      <c r="D58" s="212"/>
      <c r="E58" s="268">
        <v>72.716999999999999</v>
      </c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10"/>
      <c r="S58" s="210"/>
      <c r="T58" s="211"/>
      <c r="U58" s="210"/>
      <c r="V58" s="200"/>
      <c r="W58" s="200"/>
      <c r="X58" s="200"/>
      <c r="Y58" s="200"/>
      <c r="Z58" s="200"/>
      <c r="AA58" s="200"/>
      <c r="AB58" s="200"/>
      <c r="AC58" s="200"/>
      <c r="AD58" s="200"/>
      <c r="AE58" s="200" t="s">
        <v>98</v>
      </c>
      <c r="AF58" s="200">
        <v>0</v>
      </c>
      <c r="AG58" s="200"/>
      <c r="AH58" s="200"/>
      <c r="AI58" s="200"/>
      <c r="AJ58" s="200"/>
      <c r="AK58" s="200"/>
      <c r="AL58" s="200"/>
      <c r="AM58" s="200"/>
      <c r="AN58" s="200"/>
      <c r="AO58" s="200"/>
      <c r="AP58" s="200"/>
      <c r="AQ58" s="200"/>
      <c r="AR58" s="200"/>
      <c r="AS58" s="200"/>
      <c r="AT58" s="200"/>
      <c r="AU58" s="200"/>
      <c r="AV58" s="200"/>
      <c r="AW58" s="200"/>
      <c r="AX58" s="200"/>
      <c r="AY58" s="200"/>
      <c r="AZ58" s="200"/>
      <c r="BA58" s="200"/>
      <c r="BB58" s="200"/>
      <c r="BC58" s="200"/>
      <c r="BD58" s="200"/>
      <c r="BE58" s="200"/>
      <c r="BF58" s="200"/>
      <c r="BG58" s="200"/>
      <c r="BH58" s="200"/>
    </row>
    <row r="59" spans="1:60" ht="33.75" outlineLevel="1" x14ac:dyDescent="0.2">
      <c r="A59" s="201"/>
      <c r="B59" s="207"/>
      <c r="C59" s="241" t="s">
        <v>155</v>
      </c>
      <c r="D59" s="212"/>
      <c r="E59" s="268">
        <v>60.494999999999997</v>
      </c>
      <c r="F59" s="266"/>
      <c r="G59" s="266"/>
      <c r="H59" s="266"/>
      <c r="I59" s="266"/>
      <c r="J59" s="266"/>
      <c r="K59" s="266"/>
      <c r="L59" s="266"/>
      <c r="M59" s="266"/>
      <c r="N59" s="266"/>
      <c r="O59" s="266"/>
      <c r="P59" s="266"/>
      <c r="Q59" s="266"/>
      <c r="R59" s="210"/>
      <c r="S59" s="210"/>
      <c r="T59" s="211"/>
      <c r="U59" s="210"/>
      <c r="V59" s="200"/>
      <c r="W59" s="200"/>
      <c r="X59" s="200"/>
      <c r="Y59" s="200"/>
      <c r="Z59" s="200"/>
      <c r="AA59" s="200"/>
      <c r="AB59" s="200"/>
      <c r="AC59" s="200"/>
      <c r="AD59" s="200"/>
      <c r="AE59" s="200" t="s">
        <v>98</v>
      </c>
      <c r="AF59" s="200">
        <v>0</v>
      </c>
      <c r="AG59" s="200"/>
      <c r="AH59" s="200"/>
      <c r="AI59" s="200"/>
      <c r="AJ59" s="200"/>
      <c r="AK59" s="200"/>
      <c r="AL59" s="200"/>
      <c r="AM59" s="200"/>
      <c r="AN59" s="200"/>
      <c r="AO59" s="200"/>
      <c r="AP59" s="200"/>
      <c r="AQ59" s="200"/>
      <c r="AR59" s="200"/>
      <c r="AS59" s="200"/>
      <c r="AT59" s="200"/>
      <c r="AU59" s="200"/>
      <c r="AV59" s="200"/>
      <c r="AW59" s="200"/>
      <c r="AX59" s="200"/>
      <c r="AY59" s="200"/>
      <c r="AZ59" s="200"/>
      <c r="BA59" s="200"/>
      <c r="BB59" s="200"/>
      <c r="BC59" s="200"/>
      <c r="BD59" s="200"/>
      <c r="BE59" s="200"/>
      <c r="BF59" s="200"/>
      <c r="BG59" s="200"/>
      <c r="BH59" s="200"/>
    </row>
    <row r="60" spans="1:60" outlineLevel="1" x14ac:dyDescent="0.2">
      <c r="A60" s="201">
        <v>18</v>
      </c>
      <c r="B60" s="207" t="s">
        <v>156</v>
      </c>
      <c r="C60" s="240" t="s">
        <v>157</v>
      </c>
      <c r="D60" s="209" t="s">
        <v>96</v>
      </c>
      <c r="E60" s="266">
        <v>62.115200000000002</v>
      </c>
      <c r="F60" s="267">
        <f>H60+J60</f>
        <v>0</v>
      </c>
      <c r="G60" s="266">
        <f>ROUND(E60*F60,2)</f>
        <v>0</v>
      </c>
      <c r="H60" s="266"/>
      <c r="I60" s="266">
        <f>ROUND(E60*H60,2)</f>
        <v>0</v>
      </c>
      <c r="J60" s="266"/>
      <c r="K60" s="266">
        <f>ROUND(E60*J60,2)</f>
        <v>0</v>
      </c>
      <c r="L60" s="266">
        <v>21</v>
      </c>
      <c r="M60" s="266">
        <f>G60*(1+L60/100)</f>
        <v>0</v>
      </c>
      <c r="N60" s="266">
        <v>2.16</v>
      </c>
      <c r="O60" s="266">
        <f>ROUND(E60*N60,5)</f>
        <v>134.16883000000001</v>
      </c>
      <c r="P60" s="266">
        <v>0</v>
      </c>
      <c r="Q60" s="266">
        <f>ROUND(E60*P60,5)</f>
        <v>0</v>
      </c>
      <c r="R60" s="210"/>
      <c r="S60" s="210"/>
      <c r="T60" s="211">
        <v>0.38600000000000001</v>
      </c>
      <c r="U60" s="210">
        <f>ROUND(E60*T60,2)</f>
        <v>23.98</v>
      </c>
      <c r="V60" s="200"/>
      <c r="W60" s="200"/>
      <c r="X60" s="200"/>
      <c r="Y60" s="200"/>
      <c r="Z60" s="200"/>
      <c r="AA60" s="200"/>
      <c r="AB60" s="200"/>
      <c r="AC60" s="200"/>
      <c r="AD60" s="200"/>
      <c r="AE60" s="200" t="s">
        <v>89</v>
      </c>
      <c r="AF60" s="200"/>
      <c r="AG60" s="200"/>
      <c r="AH60" s="200"/>
      <c r="AI60" s="200"/>
      <c r="AJ60" s="200"/>
      <c r="AK60" s="200"/>
      <c r="AL60" s="200"/>
      <c r="AM60" s="200"/>
      <c r="AN60" s="200"/>
      <c r="AO60" s="200"/>
      <c r="AP60" s="200"/>
      <c r="AQ60" s="200"/>
      <c r="AR60" s="200"/>
      <c r="AS60" s="200"/>
      <c r="AT60" s="200"/>
      <c r="AU60" s="200"/>
      <c r="AV60" s="200"/>
      <c r="AW60" s="200"/>
      <c r="AX60" s="200"/>
      <c r="AY60" s="200"/>
      <c r="AZ60" s="200"/>
      <c r="BA60" s="200"/>
      <c r="BB60" s="200"/>
      <c r="BC60" s="200"/>
      <c r="BD60" s="200"/>
      <c r="BE60" s="200"/>
      <c r="BF60" s="200"/>
      <c r="BG60" s="200"/>
      <c r="BH60" s="200"/>
    </row>
    <row r="61" spans="1:60" outlineLevel="1" x14ac:dyDescent="0.2">
      <c r="A61" s="201"/>
      <c r="B61" s="207"/>
      <c r="C61" s="241" t="s">
        <v>158</v>
      </c>
      <c r="D61" s="212"/>
      <c r="E61" s="268">
        <v>62.115200000000002</v>
      </c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10"/>
      <c r="S61" s="210"/>
      <c r="T61" s="211"/>
      <c r="U61" s="210"/>
      <c r="V61" s="200"/>
      <c r="W61" s="200"/>
      <c r="X61" s="200"/>
      <c r="Y61" s="200"/>
      <c r="Z61" s="200"/>
      <c r="AA61" s="200"/>
      <c r="AB61" s="200"/>
      <c r="AC61" s="200"/>
      <c r="AD61" s="200"/>
      <c r="AE61" s="200" t="s">
        <v>98</v>
      </c>
      <c r="AF61" s="200">
        <v>0</v>
      </c>
      <c r="AG61" s="200"/>
      <c r="AH61" s="200"/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200"/>
      <c r="BD61" s="200"/>
      <c r="BE61" s="200"/>
      <c r="BF61" s="200"/>
      <c r="BG61" s="200"/>
      <c r="BH61" s="200"/>
    </row>
    <row r="62" spans="1:60" x14ac:dyDescent="0.2">
      <c r="A62" s="202" t="s">
        <v>84</v>
      </c>
      <c r="B62" s="208" t="s">
        <v>55</v>
      </c>
      <c r="C62" s="242" t="s">
        <v>56</v>
      </c>
      <c r="D62" s="213"/>
      <c r="E62" s="269"/>
      <c r="F62" s="269"/>
      <c r="G62" s="269">
        <f>SUMIF(AE63:AE63,"&lt;&gt;NOR",G63:G63)</f>
        <v>0</v>
      </c>
      <c r="H62" s="269"/>
      <c r="I62" s="269">
        <f>SUM(I63:I63)</f>
        <v>0</v>
      </c>
      <c r="J62" s="269"/>
      <c r="K62" s="269">
        <f>SUM(K63:K63)</f>
        <v>0</v>
      </c>
      <c r="L62" s="269"/>
      <c r="M62" s="269">
        <f>SUM(M63:M63)</f>
        <v>0</v>
      </c>
      <c r="N62" s="269"/>
      <c r="O62" s="269">
        <f>SUM(O63:O63)</f>
        <v>0</v>
      </c>
      <c r="P62" s="269"/>
      <c r="Q62" s="269">
        <f>SUM(Q63:Q63)</f>
        <v>0</v>
      </c>
      <c r="R62" s="214"/>
      <c r="S62" s="214"/>
      <c r="T62" s="215"/>
      <c r="U62" s="214">
        <f>SUM(U63:U63)</f>
        <v>275.45</v>
      </c>
      <c r="AE62" t="s">
        <v>85</v>
      </c>
    </row>
    <row r="63" spans="1:60" outlineLevel="1" x14ac:dyDescent="0.2">
      <c r="A63" s="222">
        <v>19</v>
      </c>
      <c r="B63" s="223" t="s">
        <v>159</v>
      </c>
      <c r="C63" s="243" t="s">
        <v>160</v>
      </c>
      <c r="D63" s="224" t="s">
        <v>161</v>
      </c>
      <c r="E63" s="270">
        <v>1187.28244</v>
      </c>
      <c r="F63" s="271">
        <f>H63+J63</f>
        <v>0</v>
      </c>
      <c r="G63" s="270">
        <f>ROUND(E63*F63,2)</f>
        <v>0</v>
      </c>
      <c r="H63" s="270"/>
      <c r="I63" s="270">
        <f>ROUND(E63*H63,2)</f>
        <v>0</v>
      </c>
      <c r="J63" s="270"/>
      <c r="K63" s="270">
        <f>ROUND(E63*J63,2)</f>
        <v>0</v>
      </c>
      <c r="L63" s="270">
        <v>21</v>
      </c>
      <c r="M63" s="270">
        <f>G63*(1+L63/100)</f>
        <v>0</v>
      </c>
      <c r="N63" s="270">
        <v>0</v>
      </c>
      <c r="O63" s="270">
        <f>ROUND(E63*N63,5)</f>
        <v>0</v>
      </c>
      <c r="P63" s="270">
        <v>0</v>
      </c>
      <c r="Q63" s="270">
        <f>ROUND(E63*P63,5)</f>
        <v>0</v>
      </c>
      <c r="R63" s="225"/>
      <c r="S63" s="225"/>
      <c r="T63" s="226">
        <v>0.23200000000000001</v>
      </c>
      <c r="U63" s="225">
        <f>ROUND(E63*T63,2)</f>
        <v>275.45</v>
      </c>
      <c r="V63" s="200"/>
      <c r="W63" s="200"/>
      <c r="X63" s="200"/>
      <c r="Y63" s="200"/>
      <c r="Z63" s="200"/>
      <c r="AA63" s="200"/>
      <c r="AB63" s="200"/>
      <c r="AC63" s="200"/>
      <c r="AD63" s="200"/>
      <c r="AE63" s="200" t="s">
        <v>162</v>
      </c>
      <c r="AF63" s="200"/>
      <c r="AG63" s="200"/>
      <c r="AH63" s="200"/>
      <c r="AI63" s="200"/>
      <c r="AJ63" s="200"/>
      <c r="AK63" s="200"/>
      <c r="AL63" s="200"/>
      <c r="AM63" s="200"/>
      <c r="AN63" s="200"/>
      <c r="AO63" s="200"/>
      <c r="AP63" s="200"/>
      <c r="AQ63" s="200"/>
      <c r="AR63" s="200"/>
      <c r="AS63" s="200"/>
      <c r="AT63" s="200"/>
      <c r="AU63" s="200"/>
      <c r="AV63" s="200"/>
      <c r="AW63" s="200"/>
      <c r="AX63" s="200"/>
      <c r="AY63" s="200"/>
      <c r="AZ63" s="200"/>
      <c r="BA63" s="200"/>
      <c r="BB63" s="200"/>
      <c r="BC63" s="200"/>
      <c r="BD63" s="200"/>
      <c r="BE63" s="200"/>
      <c r="BF63" s="200"/>
      <c r="BG63" s="200"/>
      <c r="BH63" s="200"/>
    </row>
    <row r="64" spans="1:60" x14ac:dyDescent="0.2">
      <c r="A64" s="6"/>
      <c r="B64" s="7" t="s">
        <v>163</v>
      </c>
      <c r="C64" s="244" t="s">
        <v>163</v>
      </c>
      <c r="D64" s="6"/>
      <c r="E64" s="272"/>
      <c r="F64" s="272"/>
      <c r="G64" s="272"/>
      <c r="H64" s="272"/>
      <c r="I64" s="272"/>
      <c r="J64" s="272"/>
      <c r="K64" s="272"/>
      <c r="L64" s="272"/>
      <c r="M64" s="272"/>
      <c r="N64" s="272"/>
      <c r="O64" s="272"/>
      <c r="P64" s="272"/>
      <c r="Q64" s="272"/>
      <c r="R64" s="6"/>
      <c r="S64" s="6"/>
      <c r="T64" s="6"/>
      <c r="U64" s="6"/>
      <c r="AC64">
        <v>12</v>
      </c>
      <c r="AD64">
        <v>21</v>
      </c>
    </row>
    <row r="65" spans="1:31" x14ac:dyDescent="0.2">
      <c r="A65" s="227"/>
      <c r="B65" s="228" t="s">
        <v>28</v>
      </c>
      <c r="C65" s="245" t="s">
        <v>163</v>
      </c>
      <c r="D65" s="229"/>
      <c r="E65" s="273"/>
      <c r="F65" s="273"/>
      <c r="G65" s="274">
        <f>G8+G46+G62</f>
        <v>0</v>
      </c>
      <c r="H65" s="272"/>
      <c r="I65" s="272"/>
      <c r="J65" s="272"/>
      <c r="K65" s="272"/>
      <c r="L65" s="272"/>
      <c r="M65" s="272"/>
      <c r="N65" s="272"/>
      <c r="O65" s="272"/>
      <c r="P65" s="272"/>
      <c r="Q65" s="272"/>
      <c r="R65" s="6"/>
      <c r="S65" s="6"/>
      <c r="T65" s="6"/>
      <c r="U65" s="6"/>
      <c r="AC65">
        <f>SUMIF(L7:L63,AC64,G7:G63)</f>
        <v>0</v>
      </c>
      <c r="AD65">
        <f>SUMIF(L7:L63,AD64,G7:G63)</f>
        <v>0</v>
      </c>
      <c r="AE65" t="s">
        <v>164</v>
      </c>
    </row>
    <row r="66" spans="1:31" x14ac:dyDescent="0.2">
      <c r="A66" s="6"/>
      <c r="B66" s="7" t="s">
        <v>163</v>
      </c>
      <c r="C66" s="244" t="s">
        <v>163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6"/>
      <c r="B67" s="7" t="s">
        <v>163</v>
      </c>
      <c r="C67" s="244" t="s">
        <v>163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30" t="s">
        <v>165</v>
      </c>
      <c r="B68" s="230"/>
      <c r="C68" s="24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31"/>
      <c r="B69" s="232"/>
      <c r="C69" s="247"/>
      <c r="D69" s="232"/>
      <c r="E69" s="232"/>
      <c r="F69" s="232"/>
      <c r="G69" s="233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E69" t="s">
        <v>166</v>
      </c>
    </row>
    <row r="70" spans="1:31" x14ac:dyDescent="0.2">
      <c r="A70" s="234"/>
      <c r="B70" s="235"/>
      <c r="C70" s="248"/>
      <c r="D70" s="235"/>
      <c r="E70" s="235"/>
      <c r="F70" s="235"/>
      <c r="G70" s="23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34"/>
      <c r="B71" s="235"/>
      <c r="C71" s="248"/>
      <c r="D71" s="235"/>
      <c r="E71" s="235"/>
      <c r="F71" s="235"/>
      <c r="G71" s="23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34"/>
      <c r="B72" s="235"/>
      <c r="C72" s="248"/>
      <c r="D72" s="235"/>
      <c r="E72" s="235"/>
      <c r="F72" s="235"/>
      <c r="G72" s="23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237"/>
      <c r="B73" s="238"/>
      <c r="C73" s="249"/>
      <c r="D73" s="238"/>
      <c r="E73" s="238"/>
      <c r="F73" s="238"/>
      <c r="G73" s="239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A74" s="6"/>
      <c r="B74" s="7" t="s">
        <v>163</v>
      </c>
      <c r="C74" s="244" t="s">
        <v>163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31" x14ac:dyDescent="0.2">
      <c r="C75" s="250"/>
      <c r="AE75" t="s">
        <v>167</v>
      </c>
    </row>
  </sheetData>
  <mergeCells count="6">
    <mergeCell ref="A1:G1"/>
    <mergeCell ref="C2:G2"/>
    <mergeCell ref="C3:G3"/>
    <mergeCell ref="C4:G4"/>
    <mergeCell ref="A68:C68"/>
    <mergeCell ref="A69:G73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Rajhradice</dc:creator>
  <cp:lastModifiedBy>Obec Rajhradice</cp:lastModifiedBy>
  <cp:lastPrinted>2014-02-28T09:52:57Z</cp:lastPrinted>
  <dcterms:created xsi:type="dcterms:W3CDTF">2009-04-08T07:15:50Z</dcterms:created>
  <dcterms:modified xsi:type="dcterms:W3CDTF">2025-08-27T13:42:04Z</dcterms:modified>
</cp:coreProperties>
</file>